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rferre/Documents/OE Safety Program/working groups/R&amp;D/prioritized-activities/"/>
    </mc:Choice>
  </mc:AlternateContent>
  <bookViews>
    <workbookView xWindow="24680" yWindow="660" windowWidth="28160" windowHeight="27260" tabRatio="843"/>
  </bookViews>
  <sheets>
    <sheet name="R&amp;D Priorities" sheetId="11" r:id="rId1"/>
    <sheet name="R&amp;D DATA Raw" sheetId="1" state="hidden" r:id="rId2"/>
    <sheet name="Education DATA Raw" sheetId="5" state="hidden" r:id="rId3"/>
    <sheet name="CSR DATA Raw" sheetId="3" state="hidden" r:id="rId4"/>
    <sheet name="CSR Plot 1" sheetId="4" state="hidden" r:id="rId5"/>
    <sheet name="CSR Plot 2" sheetId="7" state="hidden" r:id="rId6"/>
    <sheet name="CSR Plot 3" sheetId="8" state="hidden" r:id="rId7"/>
    <sheet name="Sheet1" sheetId="12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5" i="5" l="1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O3" i="1"/>
  <c r="O4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I134" i="3"/>
  <c r="J134" i="3"/>
  <c r="K134" i="3"/>
  <c r="L134" i="3"/>
  <c r="M134" i="3"/>
  <c r="M57" i="3"/>
  <c r="M56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</calcChain>
</file>

<file path=xl/sharedStrings.xml><?xml version="1.0" encoding="utf-8"?>
<sst xmlns="http://schemas.openxmlformats.org/spreadsheetml/2006/main" count="419" uniqueCount="231">
  <si>
    <t xml:space="preserve">Issue Category </t>
  </si>
  <si>
    <t>Project Goal Concepts</t>
  </si>
  <si>
    <t>Fire, detection, suppression, containment. and vent gas management</t>
  </si>
  <si>
    <t xml:space="preserve">• Fire modeling and analysis to determine fire suppression requirements framework for different chemistries and form factors.
</t>
  </si>
  <si>
    <t xml:space="preserve">• Testing and analysis to determine fire suppression requirements framework for different chemistries and form factors.
</t>
  </si>
  <si>
    <t>• Commodity classification program for battery chemistries to enable fire protection design</t>
  </si>
  <si>
    <t>• Vent gas ventilation modeling and analysis to develop design guide</t>
  </si>
  <si>
    <t>• Develop battery abuse testing protocols for grid applications</t>
  </si>
  <si>
    <t>• Full scale burn testing to determine HRR and offset requirements</t>
  </si>
  <si>
    <t>• Develop methods for stopping thermal runaway</t>
  </si>
  <si>
    <t>• Research effectiveness of various fire suppressants on difference battery chemistries</t>
  </si>
  <si>
    <t>Single source reference document</t>
  </si>
  <si>
    <t>Protection</t>
  </si>
  <si>
    <t>• Develop DC fusing recommendations</t>
  </si>
  <si>
    <t>• Develop measurement protection and isolation recommendations</t>
  </si>
  <si>
    <t>Operational Electrical Safety</t>
  </si>
  <si>
    <t>• Perform detailed analysis of NFPA 70E controls related to batteries</t>
  </si>
  <si>
    <t>• Develop recommendations for when and where to use indicators of active charge/discharged in a system design</t>
  </si>
  <si>
    <t>Building Power quality</t>
  </si>
  <si>
    <t xml:space="preserve">• Develop a guide to power quality in energy storage </t>
  </si>
  <si>
    <t>Master shut off/isolation mechanism</t>
  </si>
  <si>
    <t xml:space="preserve">• Develop recommendations for when and where to use a master shut off/isolation mechanism in a system design.  </t>
  </si>
  <si>
    <t xml:space="preserve">Distinction between NESC and NEC boundaries </t>
  </si>
  <si>
    <t>Mechanical (spacing, lighting, etc.)</t>
  </si>
  <si>
    <t>Access Control</t>
  </si>
  <si>
    <t>• Develop access control guidance</t>
  </si>
  <si>
    <t>Safety Singe</t>
  </si>
  <si>
    <t>• Develop Safety Singe guidance</t>
  </si>
  <si>
    <t>Stranded Energy</t>
  </si>
  <si>
    <t>• Develop safe methods for remaining  energy out of batteries, post incident</t>
  </si>
  <si>
    <t>First Responder education and protocol</t>
  </si>
  <si>
    <t>• Develop a template for providing information to fire departments and integrating them into the project early.</t>
  </si>
  <si>
    <t>• Develop recommendations for when emergency drills should take place</t>
  </si>
  <si>
    <t xml:space="preserve">• Research fighter fighting resources and procedures to extinguish fires in energy storage systems  </t>
  </si>
  <si>
    <t>How are incidents resolved that affect environment</t>
  </si>
  <si>
    <t>Incident Response</t>
  </si>
  <si>
    <t>• Develop analytical method for determining required water availability per system size and type</t>
  </si>
  <si>
    <t>• Develop generic spill containment, cleanup, recommendations for liquid electrolyte systems</t>
  </si>
  <si>
    <t>• Develop commodity classification program for flow battery electrolyte</t>
  </si>
  <si>
    <t xml:space="preserve">Failure Analysis </t>
  </si>
  <si>
    <t>• Research application space and effectiveness of failure analysis on preventing accidents in energy storage systems</t>
  </si>
  <si>
    <t>Record keeping</t>
  </si>
  <si>
    <t>• Develop a guide to record keeping for component failures that could affect safety</t>
  </si>
  <si>
    <t xml:space="preserve">Fire risk determination at ESS Facilities </t>
  </si>
  <si>
    <t>Management systems affecting safety</t>
  </si>
  <si>
    <t>• Develop a framework for safety engineering in system design</t>
  </si>
  <si>
    <t>ESS safety analysis</t>
  </si>
  <si>
    <t xml:space="preserve">• Develop a guide to ESS safety analysis and design
• Perform comparative research on which safety analysis techniques are most effective and efficient </t>
  </si>
  <si>
    <t>Thermal Management</t>
  </si>
  <si>
    <t>• Develop a guide to thermal management design for different chemistries of batteries based on the IEEE/ASHRAE standard for LA batteries</t>
  </si>
  <si>
    <t>• Research effects of vent/exhaust on nearby structures to develop isolation and integration recommendations</t>
  </si>
  <si>
    <t>hazardous materials</t>
  </si>
  <si>
    <t>• Develop guide to navigate EPCRA from the perspective of energy storage</t>
  </si>
  <si>
    <t>critical back up power ESS</t>
  </si>
  <si>
    <t>• Develop design and testing metrics for allocation of charge to backup power</t>
  </si>
  <si>
    <t xml:space="preserve"> Installation </t>
  </si>
  <si>
    <t>• Develop a guide for mapping site characteristics  to safety requirements</t>
  </si>
  <si>
    <t>Interface/signals to and from grid</t>
  </si>
  <si>
    <t>• Develop common cyber security and safety analysis framework to prevent cyber breaches from developing into a loss</t>
  </si>
  <si>
    <t>Transportation/Delivery</t>
  </si>
  <si>
    <t xml:space="preserve">• Develop guidance on the process surrounding the shipment of full ESS systems of difference chemistries </t>
  </si>
  <si>
    <t>Maintenance</t>
  </si>
  <si>
    <t xml:space="preserve">• Develop guidance on the process surrounding the maintenance of full ESS systems of difference technologies </t>
  </si>
  <si>
    <t>licensure/certification for O&amp;M</t>
  </si>
  <si>
    <t>Systems Alarms - what is needed</t>
  </si>
  <si>
    <t xml:space="preserve">• Develop recommendations for when and where to use alarms of several types in a system design.  </t>
  </si>
  <si>
    <t>NEMA Ease</t>
  </si>
  <si>
    <t>NEMA Impact</t>
  </si>
  <si>
    <t>UL Ease</t>
  </si>
  <si>
    <t xml:space="preserve">UL Impact </t>
  </si>
  <si>
    <t>NFPA Ease</t>
  </si>
  <si>
    <t>NFPA Impact</t>
  </si>
  <si>
    <t>Mean Ease</t>
  </si>
  <si>
    <t>Mean Impact</t>
  </si>
  <si>
    <t>Standard Deviation Ease</t>
  </si>
  <si>
    <t>Standard Deviation Impact</t>
  </si>
  <si>
    <t>R&amp;D</t>
  </si>
  <si>
    <t>Bubble Size</t>
  </si>
  <si>
    <t>CSRs</t>
  </si>
  <si>
    <t>NFPA 1 Chap.52</t>
  </si>
  <si>
    <t>NFPA 2 specifically covers hydrogen installations (may not apply)</t>
  </si>
  <si>
    <t>NFPA 11</t>
  </si>
  <si>
    <t>NFPA 12</t>
  </si>
  <si>
    <t>NFPA 13</t>
  </si>
  <si>
    <t>NFPA 15</t>
  </si>
  <si>
    <t xml:space="preserve">NFPA 16 </t>
  </si>
  <si>
    <t>NFPA 69 for ventilation</t>
  </si>
  <si>
    <t>NFPA 72</t>
  </si>
  <si>
    <t>NFPA 91</t>
  </si>
  <si>
    <t>NFPA 92 (smoke control)</t>
  </si>
  <si>
    <t>NFPA 111</t>
  </si>
  <si>
    <t>NFPA 750</t>
  </si>
  <si>
    <t>NFPA 5000 covers requirements for ventilation of occupied</t>
  </si>
  <si>
    <t>ASHRAE 90286, Handbook on Smoke Control</t>
  </si>
  <si>
    <t>IBC</t>
  </si>
  <si>
    <t>IFC</t>
  </si>
  <si>
    <t>IEEE 1184 (?)</t>
  </si>
  <si>
    <t>IEC 60695-1-11</t>
  </si>
  <si>
    <t>NFPA 1</t>
  </si>
  <si>
    <t>NFPA 70</t>
  </si>
  <si>
    <t>NFPA 70E</t>
  </si>
  <si>
    <t>NFPA 101</t>
  </si>
  <si>
    <t>NFPA 730</t>
  </si>
  <si>
    <t>NFPA 731</t>
  </si>
  <si>
    <t>NFPA 850</t>
  </si>
  <si>
    <t>NFPA 70 -article 706</t>
  </si>
  <si>
    <t>NFPA 79</t>
  </si>
  <si>
    <t xml:space="preserve">IEEE C2 (section 14) </t>
  </si>
  <si>
    <t>UL 9540</t>
  </si>
  <si>
    <t xml:space="preserve">OSHA (29 CFR 1910.147) </t>
  </si>
  <si>
    <t>IEEE 1547</t>
  </si>
  <si>
    <t>UL 1741</t>
  </si>
  <si>
    <t>IEC 61140 (shock)</t>
  </si>
  <si>
    <t>UL 1778</t>
  </si>
  <si>
    <t>IEEE 519</t>
  </si>
  <si>
    <t>NESC</t>
  </si>
  <si>
    <t>NEC</t>
  </si>
  <si>
    <t>NFPA 5000</t>
  </si>
  <si>
    <t xml:space="preserve"> IEC 62040-1,
Electromagnetic Interference</t>
  </si>
  <si>
    <t>CISPR 11</t>
  </si>
  <si>
    <t>CISPR 16-1, -2, -3, -4</t>
  </si>
  <si>
    <t>CISPR 22</t>
  </si>
  <si>
    <t>CISPR 24</t>
  </si>
  <si>
    <t xml:space="preserve"> IEC 61000 series</t>
  </si>
  <si>
    <t>NFPA 704</t>
  </si>
  <si>
    <t>29CFR1910.1200 covers hazmat communication</t>
  </si>
  <si>
    <t>EPCRA(n/a)</t>
  </si>
  <si>
    <t>40 CFR 260 covers regulations regarding hazardous waste</t>
  </si>
  <si>
    <t>29CFR1910.120 covers hazardous waste operations and emergency response</t>
  </si>
  <si>
    <t xml:space="preserve">29CFR1910.1200 covers hazmat </t>
  </si>
  <si>
    <t>NFPA 2 (not a hydrogen production system)</t>
  </si>
  <si>
    <t>NFPA 472</t>
  </si>
  <si>
    <t>NFPA 1081</t>
  </si>
  <si>
    <t>NFPA 1620</t>
  </si>
  <si>
    <t>NFPA 1625 addresses re-incident planning</t>
  </si>
  <si>
    <t>IEC 61511-1 : 2003 - Functional safety – Safety instrumented systems for the process industry sector – Part 1 : Framework, definitions, system, hardware and software requirements.</t>
  </si>
  <si>
    <t>IEC 61511-3 : 2003 - Functional safety –Safety instrumented systems for the process industry sector –  Part 3 Guidance for the determination of the required safety integrity levels.</t>
  </si>
  <si>
    <t>IEC 60812 :  Analysis techniques for system reliability – Procedure for failure mode and effects analysis (FMEA)</t>
  </si>
  <si>
    <t xml:space="preserve">IEC 61508 : Functional safety of electrical/electronic/programmable electronic safety-related systems
IEC 61025 : Fault Tree Analysis
IEC 61882 : 2001 - Hazard and operability studies (HAZOP studies) - Application guide
</t>
  </si>
  <si>
    <t>IEC 60300-3-2:2004
 Edition 2.0 (2004-11-10)
Dependability management - Part 3-2: Application guide - Collection of dependability data from the field</t>
  </si>
  <si>
    <t xml:space="preserve">NFPA 551 provides guidelines for developing fire risk assessments </t>
  </si>
  <si>
    <t>IEC 61508</t>
  </si>
  <si>
    <t>UL 1998</t>
  </si>
  <si>
    <t>UL991</t>
  </si>
  <si>
    <t>UL 60730-1</t>
  </si>
  <si>
    <t>NFPA 550</t>
  </si>
  <si>
    <t>NFPA 551</t>
  </si>
  <si>
    <t>NFPA 1500</t>
  </si>
  <si>
    <t>IEC 60812</t>
  </si>
  <si>
    <t>IEC 61052</t>
  </si>
  <si>
    <t>ISO 31010</t>
  </si>
  <si>
    <t>ISO 8124-1</t>
  </si>
  <si>
    <t>ISO 12100</t>
  </si>
  <si>
    <t>MIL-STD-1629A</t>
  </si>
  <si>
    <t>NFPA 90A contains criteria for installation of HVAC systems</t>
  </si>
  <si>
    <t xml:space="preserve">IEEE 484 </t>
  </si>
  <si>
    <t>IEEE 937</t>
  </si>
  <si>
    <t>AS 2676-1983</t>
  </si>
  <si>
    <t>UMC</t>
  </si>
  <si>
    <t>IEEE/ASHRAE 1635</t>
  </si>
  <si>
    <t>NFPA 853-2010</t>
  </si>
  <si>
    <t>NFPA 1,Chapt. 60 -75</t>
  </si>
  <si>
    <t>NFPA 30 combustible and flammable liquid code</t>
  </si>
  <si>
    <t>NFPA 55 is code for compressed gases and cryogenic fluids including storage</t>
  </si>
  <si>
    <t>IEC 61427-1</t>
  </si>
  <si>
    <t>EPCRA</t>
  </si>
  <si>
    <t>ICC</t>
  </si>
  <si>
    <t xml:space="preserve">UL Subj 2436 </t>
  </si>
  <si>
    <t xml:space="preserve">IEEE 1578  </t>
  </si>
  <si>
    <t>NFPA 110</t>
  </si>
  <si>
    <t>IBC, 96A</t>
  </si>
  <si>
    <t xml:space="preserve">state and local codes, </t>
  </si>
  <si>
    <t>IEC 60529</t>
  </si>
  <si>
    <t>UL 96A</t>
  </si>
  <si>
    <t>IEC  61850-7-420 Basic communication structure – Distributed energy resources logical nodes covers communications  of equipment connected in a DER system</t>
  </si>
  <si>
    <t>IEEE P2030.3 under development is addressing interoperability of the energy storage system with a smart grid</t>
  </si>
  <si>
    <t>NIST IR 7628</t>
  </si>
  <si>
    <t>UN 38.3</t>
  </si>
  <si>
    <t>NFPA 25</t>
  </si>
  <si>
    <t>NFPA 70B</t>
  </si>
  <si>
    <t xml:space="preserve">IEEE 1188 </t>
  </si>
  <si>
    <t>NECA?  Not published, but I know they have a forthcoming standard.  The exact scope is not clear.</t>
  </si>
  <si>
    <t xml:space="preserve">• Integrate guide on power quality into energy storage handbook </t>
  </si>
  <si>
    <t>• Link to power quality teaching recourses on energy storage websites</t>
  </si>
  <si>
    <t>• Develop and make available a short guide to navigating the NEC and NESC</t>
  </si>
  <si>
    <t>• Make safe methods available to first responder groups through demonstration, video, guide, or course.</t>
  </si>
  <si>
    <t xml:space="preserve">• Run practice system fire at a fire fighter training center and develop best practices document from experience gained </t>
  </si>
  <si>
    <t>• Develop first responder training material for responding to an ESS fire</t>
  </si>
  <si>
    <t xml:space="preserve">• Teach courses on failure analysis to system developers and design teams. </t>
  </si>
  <si>
    <t>• Teach courses on fire risk determination in energy storage to inspectors, AHJ's, and utilities</t>
  </si>
  <si>
    <t xml:space="preserve">• Teach courses on ESS safety analysis and design to developers </t>
  </si>
  <si>
    <t>• Provide links to educational material on ESS safety analysis on energy storage websites</t>
  </si>
  <si>
    <t>• Teach courses on cyber secure design to developers and integrators</t>
  </si>
  <si>
    <t>• Provide links to educational material on cyber security on energy storage websites</t>
  </si>
  <si>
    <t>• Integrate cyber security information and recommendations into the handbook</t>
  </si>
  <si>
    <t>Education</t>
  </si>
  <si>
    <t>NIBS Ease</t>
  </si>
  <si>
    <t>NIBS Impact</t>
  </si>
  <si>
    <t>Installation (all)</t>
  </si>
  <si>
    <t>• Teach courses on management of system safety to developers and startups</t>
  </si>
  <si>
    <t>• Integrate ESS safety analysis guide language into the ESS Handbook</t>
  </si>
  <si>
    <t>EPRI Ease</t>
  </si>
  <si>
    <t>EPRI Impact</t>
  </si>
  <si>
    <t xml:space="preserve">NEMA Ease </t>
  </si>
  <si>
    <t xml:space="preserve">UL Ease </t>
  </si>
  <si>
    <t xml:space="preserve">NFPA Ease </t>
  </si>
  <si>
    <t xml:space="preserve">NEMA Impact </t>
  </si>
  <si>
    <t xml:space="preserve">NFPA Impact </t>
  </si>
  <si>
    <t>UL Impact</t>
  </si>
  <si>
    <t>DNV-GL Ease</t>
  </si>
  <si>
    <t xml:space="preserve">DNV-GL Impact </t>
  </si>
  <si>
    <t>DNV-GL Impact</t>
  </si>
  <si>
    <t>Research Projects</t>
  </si>
  <si>
    <t>low agreement</t>
  </si>
  <si>
    <t>high agreement</t>
  </si>
  <si>
    <t>neutral</t>
  </si>
  <si>
    <t>high disagreement</t>
  </si>
  <si>
    <t xml:space="preserve">R&amp;D Priorities </t>
  </si>
  <si>
    <t>• Testing and analysis to determine fire suppression requirements framework for different chemistries and form factors.</t>
  </si>
  <si>
    <t xml:space="preserve">Mean Impact </t>
  </si>
  <si>
    <t xml:space="preserve">Standard Deviation Impact </t>
  </si>
  <si>
    <t xml:space="preserve">Mean Ease </t>
  </si>
  <si>
    <t xml:space="preserve">Standard Deviation Ease </t>
  </si>
  <si>
    <t xml:space="preserve"># resp </t>
  </si>
  <si>
    <t xml:space="preserve">Number </t>
  </si>
  <si>
    <t>New Rank</t>
  </si>
  <si>
    <t>education</t>
  </si>
  <si>
    <r>
      <t>•</t>
    </r>
    <r>
      <rPr>
        <sz val="11"/>
        <color rgb="FF000000"/>
        <rFont val="Calibri"/>
        <scheme val="minor"/>
      </rPr>
      <t>cascading runaway such as internal short, or external heat on one edge of the module.</t>
    </r>
  </si>
  <si>
    <r>
      <t>•</t>
    </r>
    <r>
      <rPr>
        <sz val="11"/>
        <color rgb="FF000000"/>
        <rFont val="Calibri"/>
        <scheme val="minor"/>
      </rPr>
      <t>Transport procedures for damaged equipment containing Li-ion batteries</t>
    </r>
  </si>
  <si>
    <r>
      <t>•</t>
    </r>
    <r>
      <rPr>
        <sz val="11"/>
        <color rgb="FF000000"/>
        <rFont val="Calibri"/>
        <scheme val="minor"/>
      </rPr>
      <t>Packaging procedures for batteries during overhaul after a fire event</t>
    </r>
  </si>
  <si>
    <t xml:space="preserve">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</si>
</sst>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 applyFont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/>
    <xf numFmtId="0" fontId="0" fillId="2" borderId="0" xfId="0" applyFont="1" applyFill="1" applyBorder="1"/>
    <xf numFmtId="0" fontId="0" fillId="2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5" xfId="0" applyFont="1" applyFill="1" applyBorder="1"/>
    <xf numFmtId="0" fontId="1" fillId="4" borderId="2" xfId="0" applyFont="1" applyFill="1" applyBorder="1"/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Border="1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0" fillId="0" borderId="0" xfId="0" applyNumberFormat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5" fillId="5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7" borderId="0" xfId="3" applyAlignment="1">
      <alignment horizontal="center" vertical="top" wrapText="1"/>
    </xf>
    <xf numFmtId="0" fontId="6" fillId="6" borderId="0" xfId="2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8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7" fillId="7" borderId="6" xfId="3" applyBorder="1" applyAlignment="1">
      <alignment wrapText="1"/>
    </xf>
    <xf numFmtId="0" fontId="5" fillId="5" borderId="6" xfId="1" applyBorder="1" applyAlignment="1">
      <alignment wrapText="1"/>
    </xf>
    <xf numFmtId="0" fontId="6" fillId="6" borderId="6" xfId="2" applyBorder="1" applyAlignment="1">
      <alignment wrapText="1"/>
    </xf>
    <xf numFmtId="2" fontId="7" fillId="7" borderId="6" xfId="3" applyNumberFormat="1" applyBorder="1" applyAlignment="1">
      <alignment wrapText="1"/>
    </xf>
    <xf numFmtId="2" fontId="5" fillId="5" borderId="6" xfId="1" applyNumberFormat="1" applyBorder="1" applyAlignment="1">
      <alignment wrapText="1"/>
    </xf>
    <xf numFmtId="2" fontId="0" fillId="8" borderId="6" xfId="0" applyNumberFormat="1" applyFill="1" applyBorder="1" applyAlignment="1">
      <alignment wrapText="1"/>
    </xf>
    <xf numFmtId="2" fontId="0" fillId="0" borderId="6" xfId="0" applyNumberFormat="1" applyBorder="1" applyAlignment="1">
      <alignment wrapText="1"/>
    </xf>
    <xf numFmtId="2" fontId="6" fillId="6" borderId="6" xfId="2" applyNumberFormat="1" applyBorder="1" applyAlignment="1">
      <alignment wrapText="1"/>
    </xf>
    <xf numFmtId="1" fontId="7" fillId="7" borderId="6" xfId="3" applyNumberFormat="1" applyBorder="1" applyAlignment="1">
      <alignment wrapText="1"/>
    </xf>
    <xf numFmtId="1" fontId="5" fillId="5" borderId="6" xfId="1" applyNumberFormat="1" applyBorder="1" applyAlignment="1">
      <alignment wrapText="1"/>
    </xf>
    <xf numFmtId="1" fontId="0" fillId="8" borderId="6" xfId="0" applyNumberFormat="1" applyFill="1" applyBorder="1" applyAlignment="1">
      <alignment wrapText="1"/>
    </xf>
    <xf numFmtId="1" fontId="0" fillId="0" borderId="6" xfId="0" applyNumberFormat="1" applyFill="1" applyBorder="1" applyAlignment="1">
      <alignment wrapText="1"/>
    </xf>
    <xf numFmtId="1" fontId="6" fillId="6" borderId="6" xfId="2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10" fillId="8" borderId="6" xfId="0" applyFont="1" applyFill="1" applyBorder="1" applyAlignment="1">
      <alignment wrapText="1"/>
    </xf>
    <xf numFmtId="2" fontId="10" fillId="8" borderId="6" xfId="0" applyNumberFormat="1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</cellXfs>
  <cellStyles count="30">
    <cellStyle name="Bad" xfId="2" builtinId="27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Good" xfId="1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eutral" xfId="3" builtinId="28"/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1" indent="0" justifyLastLine="0" shrinkToFit="0" readingOrder="0"/>
    </dxf>
    <dxf>
      <border outline="0">
        <top style="medium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Fire, detection, suppression, containment. and vent gas management; Single source reference document; Protection</a:t>
            </a:r>
          </a:p>
        </c:rich>
      </c:tx>
      <c:layout>
        <c:manualLayout>
          <c:xMode val="edge"/>
          <c:yMode val="edge"/>
          <c:x val="0.179598472042745"/>
          <c:y val="0.037655108318409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518381275888313"/>
          <c:y val="0.0190030264248833"/>
          <c:w val="0.93048310759715"/>
          <c:h val="0.901824210752164"/>
        </c:manualLayout>
      </c:layout>
      <c:bubbleChart>
        <c:varyColors val="0"/>
        <c:ser>
          <c:idx val="1"/>
          <c:order val="0"/>
          <c:tx>
            <c:strRef>
              <c:f>'CSR DATA Raw'!$A$3</c:f>
              <c:strCache>
                <c:ptCount val="1"/>
                <c:pt idx="0">
                  <c:v>Fire, detection, suppression, containment. and vent gas management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154015374857657"/>
                  <c:y val="0.02396234165716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 Chap.52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110010982041184"/>
                  <c:y val="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638063695838865"/>
                  <c:y val="0.03252032082044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3201317844942"/>
                  <c:y val="0.0290971291551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41034044327669"/>
                  <c:y val="-0.0256739374898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13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21012080245302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15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440043928164734"/>
                  <c:y val="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16 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0330032946123551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69 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0880087856329469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0"/>
                  <c:y val="0.02225074582451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91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00880096518611519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92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00660065892247102"/>
                  <c:y val="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111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00440043928164734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750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0825082365308877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5000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013201317844942"/>
                  <c:y val="-0.02053914999185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ASHRAE 90286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00660065892247102"/>
                  <c:y val="-0.01026957499592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IBC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00440043928164734"/>
                  <c:y val="0.003423191665309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IFC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01684470532623E-17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IEC 60695-1-11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Raw'!$J$3:$J$21</c:f>
                <c:numCache>
                  <c:formatCode>General</c:formatCode>
                  <c:ptCount val="19"/>
                  <c:pt idx="0">
                    <c:v>0.471404520791032</c:v>
                  </c:pt>
                  <c:pt idx="1">
                    <c:v>0.816496580927726</c:v>
                  </c:pt>
                  <c:pt idx="2">
                    <c:v>0.5</c:v>
                  </c:pt>
                  <c:pt idx="3">
                    <c:v>1.5</c:v>
                  </c:pt>
                  <c:pt idx="4">
                    <c:v>0.471404520791032</c:v>
                  </c:pt>
                  <c:pt idx="5">
                    <c:v>1.5</c:v>
                  </c:pt>
                  <c:pt idx="6">
                    <c:v>0.5</c:v>
                  </c:pt>
                  <c:pt idx="7">
                    <c:v>1.247219128924647</c:v>
                  </c:pt>
                  <c:pt idx="8">
                    <c:v>1.247219128924647</c:v>
                  </c:pt>
                  <c:pt idx="9">
                    <c:v>0.942809041582063</c:v>
                  </c:pt>
                  <c:pt idx="10">
                    <c:v>1.632993161855452</c:v>
                  </c:pt>
                  <c:pt idx="11">
                    <c:v>1.699673171197595</c:v>
                  </c:pt>
                  <c:pt idx="12">
                    <c:v>1.247219128924647</c:v>
                  </c:pt>
                  <c:pt idx="13">
                    <c:v>0.471404520791032</c:v>
                  </c:pt>
                  <c:pt idx="14">
                    <c:v>0.0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0.0</c:v>
                  </c:pt>
                  <c:pt idx="18">
                    <c:v>1.0</c:v>
                  </c:pt>
                </c:numCache>
              </c:numRef>
            </c:plus>
            <c:minus>
              <c:numRef>
                <c:f>'CSR DATA Raw'!$J$3:$J$21</c:f>
                <c:numCache>
                  <c:formatCode>General</c:formatCode>
                  <c:ptCount val="19"/>
                  <c:pt idx="0">
                    <c:v>0.471404520791032</c:v>
                  </c:pt>
                  <c:pt idx="1">
                    <c:v>0.816496580927726</c:v>
                  </c:pt>
                  <c:pt idx="2">
                    <c:v>0.5</c:v>
                  </c:pt>
                  <c:pt idx="3">
                    <c:v>1.5</c:v>
                  </c:pt>
                  <c:pt idx="4">
                    <c:v>0.471404520791032</c:v>
                  </c:pt>
                  <c:pt idx="5">
                    <c:v>1.5</c:v>
                  </c:pt>
                  <c:pt idx="6">
                    <c:v>0.5</c:v>
                  </c:pt>
                  <c:pt idx="7">
                    <c:v>1.247219128924647</c:v>
                  </c:pt>
                  <c:pt idx="8">
                    <c:v>1.247219128924647</c:v>
                  </c:pt>
                  <c:pt idx="9">
                    <c:v>0.942809041582063</c:v>
                  </c:pt>
                  <c:pt idx="10">
                    <c:v>1.632993161855452</c:v>
                  </c:pt>
                  <c:pt idx="11">
                    <c:v>1.699673171197595</c:v>
                  </c:pt>
                  <c:pt idx="12">
                    <c:v>1.247219128924647</c:v>
                  </c:pt>
                  <c:pt idx="13">
                    <c:v>0.471404520791032</c:v>
                  </c:pt>
                  <c:pt idx="14">
                    <c:v>0.0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0.0</c:v>
                  </c:pt>
                  <c:pt idx="18">
                    <c:v>1.0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Raw'!$L$3:$L$21</c:f>
                <c:numCache>
                  <c:formatCode>General</c:formatCode>
                  <c:ptCount val="19"/>
                  <c:pt idx="0">
                    <c:v>0.942809041582063</c:v>
                  </c:pt>
                  <c:pt idx="1">
                    <c:v>0.471404520791032</c:v>
                  </c:pt>
                  <c:pt idx="2">
                    <c:v>1.5</c:v>
                  </c:pt>
                  <c:pt idx="3">
                    <c:v>1.5</c:v>
                  </c:pt>
                  <c:pt idx="4">
                    <c:v>2.357022603955158</c:v>
                  </c:pt>
                  <c:pt idx="5">
                    <c:v>3.0</c:v>
                  </c:pt>
                  <c:pt idx="6">
                    <c:v>1.0</c:v>
                  </c:pt>
                  <c:pt idx="7">
                    <c:v>2.160246899469287</c:v>
                  </c:pt>
                  <c:pt idx="8">
                    <c:v>2.449489742783178</c:v>
                  </c:pt>
                  <c:pt idx="9">
                    <c:v>0.0</c:v>
                  </c:pt>
                  <c:pt idx="10">
                    <c:v>1.414213562373095</c:v>
                  </c:pt>
                  <c:pt idx="11">
                    <c:v>1.699673171197595</c:v>
                  </c:pt>
                  <c:pt idx="12">
                    <c:v>2.62466929133727</c:v>
                  </c:pt>
                  <c:pt idx="13">
                    <c:v>2.054804667656326</c:v>
                  </c:pt>
                  <c:pt idx="14">
                    <c:v>1.5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2.5</c:v>
                  </c:pt>
                </c:numCache>
              </c:numRef>
            </c:plus>
            <c:minus>
              <c:numRef>
                <c:f>'CSR DATA Raw'!$L$3:$L$21</c:f>
                <c:numCache>
                  <c:formatCode>General</c:formatCode>
                  <c:ptCount val="19"/>
                  <c:pt idx="0">
                    <c:v>0.942809041582063</c:v>
                  </c:pt>
                  <c:pt idx="1">
                    <c:v>0.471404520791032</c:v>
                  </c:pt>
                  <c:pt idx="2">
                    <c:v>1.5</c:v>
                  </c:pt>
                  <c:pt idx="3">
                    <c:v>1.5</c:v>
                  </c:pt>
                  <c:pt idx="4">
                    <c:v>2.357022603955158</c:v>
                  </c:pt>
                  <c:pt idx="5">
                    <c:v>3.0</c:v>
                  </c:pt>
                  <c:pt idx="6">
                    <c:v>1.0</c:v>
                  </c:pt>
                  <c:pt idx="7">
                    <c:v>2.160246899469287</c:v>
                  </c:pt>
                  <c:pt idx="8">
                    <c:v>2.449489742783178</c:v>
                  </c:pt>
                  <c:pt idx="9">
                    <c:v>0.0</c:v>
                  </c:pt>
                  <c:pt idx="10">
                    <c:v>1.414213562373095</c:v>
                  </c:pt>
                  <c:pt idx="11">
                    <c:v>1.699673171197595</c:v>
                  </c:pt>
                  <c:pt idx="12">
                    <c:v>2.62466929133727</c:v>
                  </c:pt>
                  <c:pt idx="13">
                    <c:v>2.054804667656326</c:v>
                  </c:pt>
                  <c:pt idx="14">
                    <c:v>1.5</c:v>
                  </c:pt>
                  <c:pt idx="15">
                    <c:v>0.0</c:v>
                  </c:pt>
                  <c:pt idx="16">
                    <c:v>0.5</c:v>
                  </c:pt>
                  <c:pt idx="17">
                    <c:v>0.0</c:v>
                  </c:pt>
                  <c:pt idx="18">
                    <c:v>2.5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Raw'!$I$3:$I$21</c:f>
              <c:numCache>
                <c:formatCode>General</c:formatCode>
                <c:ptCount val="19"/>
                <c:pt idx="0">
                  <c:v>5.333333333333332</c:v>
                </c:pt>
                <c:pt idx="1">
                  <c:v>5.0</c:v>
                </c:pt>
                <c:pt idx="2">
                  <c:v>2.5</c:v>
                </c:pt>
                <c:pt idx="3">
                  <c:v>3.5</c:v>
                </c:pt>
                <c:pt idx="4">
                  <c:v>2.666666666666666</c:v>
                </c:pt>
                <c:pt idx="5">
                  <c:v>3.5</c:v>
                </c:pt>
                <c:pt idx="6">
                  <c:v>2.5</c:v>
                </c:pt>
                <c:pt idx="7">
                  <c:v>6.333333333333332</c:v>
                </c:pt>
                <c:pt idx="8">
                  <c:v>6.666666666666667</c:v>
                </c:pt>
                <c:pt idx="9">
                  <c:v>5.666666666666667</c:v>
                </c:pt>
                <c:pt idx="10">
                  <c:v>5.0</c:v>
                </c:pt>
                <c:pt idx="11">
                  <c:v>6.333333333333332</c:v>
                </c:pt>
                <c:pt idx="12">
                  <c:v>3.333333333333333</c:v>
                </c:pt>
                <c:pt idx="13">
                  <c:v>5.333333333333332</c:v>
                </c:pt>
                <c:pt idx="14">
                  <c:v>3.0</c:v>
                </c:pt>
                <c:pt idx="15">
                  <c:v>4.5</c:v>
                </c:pt>
                <c:pt idx="16">
                  <c:v>4.5</c:v>
                </c:pt>
                <c:pt idx="17">
                  <c:v>5.0</c:v>
                </c:pt>
                <c:pt idx="18">
                  <c:v>3.0</c:v>
                </c:pt>
              </c:numCache>
            </c:numRef>
          </c:xVal>
          <c:yVal>
            <c:numRef>
              <c:f>'CSR DATA Raw'!$K$3:$K$21</c:f>
              <c:numCache>
                <c:formatCode>General</c:formatCode>
                <c:ptCount val="19"/>
                <c:pt idx="0">
                  <c:v>7.333333333333332</c:v>
                </c:pt>
                <c:pt idx="1">
                  <c:v>3.333333333333333</c:v>
                </c:pt>
                <c:pt idx="2">
                  <c:v>6.5</c:v>
                </c:pt>
                <c:pt idx="3">
                  <c:v>6.5</c:v>
                </c:pt>
                <c:pt idx="4">
                  <c:v>6.333333333333332</c:v>
                </c:pt>
                <c:pt idx="5">
                  <c:v>5.0</c:v>
                </c:pt>
                <c:pt idx="6">
                  <c:v>7.0</c:v>
                </c:pt>
                <c:pt idx="7">
                  <c:v>6.0</c:v>
                </c:pt>
                <c:pt idx="8">
                  <c:v>5.0</c:v>
                </c:pt>
                <c:pt idx="9">
                  <c:v>5.0</c:v>
                </c:pt>
                <c:pt idx="10">
                  <c:v>6.0</c:v>
                </c:pt>
                <c:pt idx="11">
                  <c:v>7.333333333333332</c:v>
                </c:pt>
                <c:pt idx="12">
                  <c:v>5.666666666666667</c:v>
                </c:pt>
                <c:pt idx="13">
                  <c:v>5.333333333333332</c:v>
                </c:pt>
                <c:pt idx="14">
                  <c:v>6.5</c:v>
                </c:pt>
                <c:pt idx="15">
                  <c:v>7.0</c:v>
                </c:pt>
                <c:pt idx="16">
                  <c:v>6.5</c:v>
                </c:pt>
                <c:pt idx="17">
                  <c:v>5.0</c:v>
                </c:pt>
                <c:pt idx="18">
                  <c:v>4.5</c:v>
                </c:pt>
              </c:numCache>
            </c:numRef>
          </c:yVal>
          <c:bubbleSize>
            <c:numRef>
              <c:f>'CSR DATA Raw'!$M$3:$M$21</c:f>
              <c:numCache>
                <c:formatCode>General</c:formatCode>
                <c:ptCount val="19"/>
                <c:pt idx="0">
                  <c:v>3.0</c:v>
                </c:pt>
                <c:pt idx="1">
                  <c:v>3.0</c:v>
                </c:pt>
                <c:pt idx="2">
                  <c:v>2.0</c:v>
                </c:pt>
                <c:pt idx="3">
                  <c:v>2.0</c:v>
                </c:pt>
                <c:pt idx="4">
                  <c:v>3.0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1.0</c:v>
                </c:pt>
                <c:pt idx="18">
                  <c:v>2.0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'CSR DATA Raw'!$A$22</c:f>
              <c:strCache>
                <c:ptCount val="1"/>
                <c:pt idx="0">
                  <c:v>Single source reference document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715071383267694"/>
                  <c:y val="0.02225074582451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101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627062597634747"/>
                  <c:y val="-0.0290971291551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0.02053914999185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47304722277709"/>
                  <c:y val="-0.02396234165716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13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19801976767413"/>
                  <c:y val="0.0136927666612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69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616061499430628"/>
                  <c:y val="-0.003423191665309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220021964082359"/>
                  <c:y val="-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0330032946123543"/>
                  <c:y val="0.02053914999185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730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731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0770076874288285"/>
                  <c:y val="0.03765510831840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850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Raw'!$J$22:$J$31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0.942809041582063</c:v>
                  </c:pt>
                  <c:pt idx="2">
                    <c:v>2.054804667656326</c:v>
                  </c:pt>
                  <c:pt idx="3">
                    <c:v>0.0</c:v>
                  </c:pt>
                  <c:pt idx="4">
                    <c:v>0.0</c:v>
                  </c:pt>
                  <c:pt idx="5">
                    <c:v>1.0</c:v>
                  </c:pt>
                  <c:pt idx="6">
                    <c:v>2.0</c:v>
                  </c:pt>
                  <c:pt idx="7">
                    <c:v>1.0</c:v>
                  </c:pt>
                  <c:pt idx="8">
                    <c:v>2.0</c:v>
                  </c:pt>
                  <c:pt idx="9">
                    <c:v>1.247219128924647</c:v>
                  </c:pt>
                </c:numCache>
              </c:numRef>
            </c:plus>
            <c:minus>
              <c:numRef>
                <c:f>'CSR DATA Raw'!$J$22:$J$31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0.942809041582063</c:v>
                  </c:pt>
                  <c:pt idx="2">
                    <c:v>2.054804667656326</c:v>
                  </c:pt>
                  <c:pt idx="3">
                    <c:v>0.0</c:v>
                  </c:pt>
                  <c:pt idx="4">
                    <c:v>0.0</c:v>
                  </c:pt>
                  <c:pt idx="5">
                    <c:v>1.0</c:v>
                  </c:pt>
                  <c:pt idx="6">
                    <c:v>2.0</c:v>
                  </c:pt>
                  <c:pt idx="7">
                    <c:v>1.0</c:v>
                  </c:pt>
                  <c:pt idx="8">
                    <c:v>2.0</c:v>
                  </c:pt>
                  <c:pt idx="9">
                    <c:v>1.247219128924647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Raw'!$L$22:$L$31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1.414213562373095</c:v>
                  </c:pt>
                  <c:pt idx="2">
                    <c:v>2.449489742783178</c:v>
                  </c:pt>
                  <c:pt idx="3">
                    <c:v>0.0</c:v>
                  </c:pt>
                  <c:pt idx="4">
                    <c:v>0.0</c:v>
                  </c:pt>
                  <c:pt idx="5">
                    <c:v>2.5</c:v>
                  </c:pt>
                  <c:pt idx="6">
                    <c:v>1.0</c:v>
                  </c:pt>
                  <c:pt idx="7">
                    <c:v>1.5</c:v>
                  </c:pt>
                  <c:pt idx="8">
                    <c:v>1.5</c:v>
                  </c:pt>
                  <c:pt idx="9">
                    <c:v>1.632993161855452</c:v>
                  </c:pt>
                </c:numCache>
              </c:numRef>
            </c:plus>
            <c:minus>
              <c:numRef>
                <c:f>'CSR DATA Raw'!$L$22:$L$31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1.414213562373095</c:v>
                  </c:pt>
                  <c:pt idx="2">
                    <c:v>2.449489742783178</c:v>
                  </c:pt>
                  <c:pt idx="3">
                    <c:v>0.0</c:v>
                  </c:pt>
                  <c:pt idx="4">
                    <c:v>0.0</c:v>
                  </c:pt>
                  <c:pt idx="5">
                    <c:v>2.5</c:v>
                  </c:pt>
                  <c:pt idx="6">
                    <c:v>1.0</c:v>
                  </c:pt>
                  <c:pt idx="7">
                    <c:v>1.5</c:v>
                  </c:pt>
                  <c:pt idx="8">
                    <c:v>1.5</c:v>
                  </c:pt>
                  <c:pt idx="9">
                    <c:v>1.632993161855452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Raw'!$I$22:$I$31</c:f>
              <c:numCache>
                <c:formatCode>General</c:formatCode>
                <c:ptCount val="10"/>
                <c:pt idx="0">
                  <c:v>5.0</c:v>
                </c:pt>
                <c:pt idx="1">
                  <c:v>5.333333333333332</c:v>
                </c:pt>
                <c:pt idx="2">
                  <c:v>5.666666666666667</c:v>
                </c:pt>
                <c:pt idx="3">
                  <c:v>2.0</c:v>
                </c:pt>
                <c:pt idx="4">
                  <c:v>8.0</c:v>
                </c:pt>
                <c:pt idx="5">
                  <c:v>4.0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7.333333333333332</c:v>
                </c:pt>
              </c:numCache>
            </c:numRef>
          </c:xVal>
          <c:yVal>
            <c:numRef>
              <c:f>'CSR DATA Raw'!$K$22:$K$31</c:f>
              <c:numCache>
                <c:formatCode>General</c:formatCode>
                <c:ptCount val="10"/>
                <c:pt idx="0">
                  <c:v>8.0</c:v>
                </c:pt>
                <c:pt idx="1">
                  <c:v>8.0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5.5</c:v>
                </c:pt>
                <c:pt idx="6">
                  <c:v>7.0</c:v>
                </c:pt>
                <c:pt idx="7">
                  <c:v>3.5</c:v>
                </c:pt>
                <c:pt idx="8">
                  <c:v>3.5</c:v>
                </c:pt>
                <c:pt idx="9">
                  <c:v>7.0</c:v>
                </c:pt>
              </c:numCache>
            </c:numRef>
          </c:yVal>
          <c:bubbleSize>
            <c:numRef>
              <c:f>'CSR DATA Raw'!$M$22:$M$31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3.0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3.0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'CSR DATA Raw'!$A$32</c:f>
              <c:strCache>
                <c:ptCount val="1"/>
                <c:pt idx="0">
                  <c:v>Protection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110010982041184"/>
                  <c:y val="-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70 -article 706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13201317844942"/>
                  <c:y val="-0.0256739374898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79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Raw'!$J$32:$J$33</c:f>
                <c:numCache>
                  <c:formatCode>General</c:formatCode>
                  <c:ptCount val="2"/>
                  <c:pt idx="0">
                    <c:v>0.471404520791032</c:v>
                  </c:pt>
                  <c:pt idx="1">
                    <c:v>2.160246899469287</c:v>
                  </c:pt>
                </c:numCache>
              </c:numRef>
            </c:plus>
            <c:minus>
              <c:numRef>
                <c:f>'CSR DATA Raw'!$J$32:$J$33</c:f>
                <c:numCache>
                  <c:formatCode>General</c:formatCode>
                  <c:ptCount val="2"/>
                  <c:pt idx="0">
                    <c:v>0.471404520791032</c:v>
                  </c:pt>
                  <c:pt idx="1">
                    <c:v>2.160246899469287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Raw'!$L$32:$L$33</c:f>
                <c:numCache>
                  <c:formatCode>General</c:formatCode>
                  <c:ptCount val="2"/>
                  <c:pt idx="0">
                    <c:v>2.054804667656326</c:v>
                  </c:pt>
                  <c:pt idx="1">
                    <c:v>2.357022603955158</c:v>
                  </c:pt>
                </c:numCache>
              </c:numRef>
            </c:plus>
            <c:minus>
              <c:numRef>
                <c:f>'CSR DATA Raw'!$L$32:$L$33</c:f>
                <c:numCache>
                  <c:formatCode>General</c:formatCode>
                  <c:ptCount val="2"/>
                  <c:pt idx="0">
                    <c:v>2.054804667656326</c:v>
                  </c:pt>
                  <c:pt idx="1">
                    <c:v>2.357022603955158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Raw'!$I$32:$I$33</c:f>
              <c:numCache>
                <c:formatCode>General</c:formatCode>
                <c:ptCount val="2"/>
                <c:pt idx="0">
                  <c:v>5.666666666666667</c:v>
                </c:pt>
                <c:pt idx="1">
                  <c:v>4.0</c:v>
                </c:pt>
              </c:numCache>
            </c:numRef>
          </c:xVal>
          <c:yVal>
            <c:numRef>
              <c:f>'CSR DATA Raw'!$K$32:$K$33</c:f>
              <c:numCache>
                <c:formatCode>General</c:formatCode>
                <c:ptCount val="2"/>
                <c:pt idx="0">
                  <c:v>7.333333333333332</c:v>
                </c:pt>
                <c:pt idx="1">
                  <c:v>5.0</c:v>
                </c:pt>
              </c:numCache>
            </c:numRef>
          </c:yVal>
          <c:bubbleSize>
            <c:numRef>
              <c:f>'CSR DATA Raw'!$M$32:$M$33</c:f>
              <c:numCache>
                <c:formatCode>General</c:formatCode>
                <c:ptCount val="2"/>
                <c:pt idx="0">
                  <c:v>3.0</c:v>
                </c:pt>
                <c:pt idx="1">
                  <c:v>3.0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axId val="-1162731136"/>
        <c:axId val="-1588935744"/>
      </c:bubbleChart>
      <c:valAx>
        <c:axId val="-1162731136"/>
        <c:scaling>
          <c:orientation val="minMax"/>
          <c:max val="11.0"/>
          <c:min val="1.0"/>
        </c:scaling>
        <c:delete val="0"/>
        <c:axPos val="b"/>
        <c:majorGridlines>
          <c:spPr>
            <a:ln w="25400"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Ease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588935744"/>
        <c:crosses val="autoZero"/>
        <c:crossBetween val="midCat"/>
      </c:valAx>
      <c:valAx>
        <c:axId val="-1588935744"/>
        <c:scaling>
          <c:orientation val="minMax"/>
          <c:max val="1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162731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4685400641806"/>
          <c:y val="0.813009098681721"/>
          <c:w val="0.328713940435723"/>
          <c:h val="0.09285191758032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Operational Electrical Safety; Distinction between NESC and NEC boundaries; Mechanical (spacing, lighting, etc.); Access Control; Safety Singe; Incident Response; Failure Analysis; </a:t>
            </a:r>
          </a:p>
        </c:rich>
      </c:tx>
      <c:layout>
        <c:manualLayout>
          <c:xMode val="edge"/>
          <c:yMode val="edge"/>
          <c:x val="0.104150255251465"/>
          <c:y val="0.017115958326549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562385668704786"/>
          <c:y val="0.0121566430942634"/>
          <c:w val="0.93048310759715"/>
          <c:h val="0.901824210752164"/>
        </c:manualLayout>
      </c:layout>
      <c:bubbleChart>
        <c:varyColors val="0"/>
        <c:ser>
          <c:idx val="1"/>
          <c:order val="0"/>
          <c:tx>
            <c:strRef>
              <c:f>'CSR DATA Raw'!$A$35</c:f>
              <c:strCache>
                <c:ptCount val="1"/>
                <c:pt idx="0">
                  <c:v>Operational Electrical Safety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660065892247102"/>
                  <c:y val="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UL 9540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UL 1741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Raw'!$J$35:$J$40</c:f>
                <c:numCache>
                  <c:formatCode>General</c:formatCode>
                  <c:ptCount val="6"/>
                  <c:pt idx="0">
                    <c:v>1.699673171197595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1.0</c:v>
                  </c:pt>
                  <c:pt idx="5">
                    <c:v>0.0</c:v>
                  </c:pt>
                </c:numCache>
              </c:numRef>
            </c:plus>
            <c:minus>
              <c:numRef>
                <c:f>'CSR DATA Raw'!$J$35:$J$40</c:f>
                <c:numCache>
                  <c:formatCode>General</c:formatCode>
                  <c:ptCount val="6"/>
                  <c:pt idx="0">
                    <c:v>1.699673171197595</c:v>
                  </c:pt>
                  <c:pt idx="1">
                    <c:v>1.0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1.0</c:v>
                  </c:pt>
                  <c:pt idx="5">
                    <c:v>0.0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Raw'!$L$35:$L$40</c:f>
                <c:numCache>
                  <c:formatCode>General</c:formatCode>
                  <c:ptCount val="6"/>
                  <c:pt idx="0">
                    <c:v>2.054804667656326</c:v>
                  </c:pt>
                  <c:pt idx="1">
                    <c:v>1.5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0.5</c:v>
                  </c:pt>
                  <c:pt idx="5">
                    <c:v>0.0</c:v>
                  </c:pt>
                </c:numCache>
              </c:numRef>
            </c:plus>
            <c:minus>
              <c:numRef>
                <c:f>'CSR DATA Raw'!$L$35:$L$40</c:f>
                <c:numCache>
                  <c:formatCode>General</c:formatCode>
                  <c:ptCount val="6"/>
                  <c:pt idx="0">
                    <c:v>2.054804667656326</c:v>
                  </c:pt>
                  <c:pt idx="1">
                    <c:v>1.5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0.5</c:v>
                  </c:pt>
                  <c:pt idx="5">
                    <c:v>0.0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Raw'!$I$35:$I$40</c:f>
              <c:numCache>
                <c:formatCode>General</c:formatCode>
                <c:ptCount val="6"/>
                <c:pt idx="0">
                  <c:v>5.666666666666667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4.0</c:v>
                </c:pt>
                <c:pt idx="5">
                  <c:v>5.0</c:v>
                </c:pt>
              </c:numCache>
            </c:numRef>
          </c:xVal>
          <c:yVal>
            <c:numRef>
              <c:f>'CSR DATA Raw'!$K$35:$K$40</c:f>
              <c:numCache>
                <c:formatCode>General</c:formatCode>
                <c:ptCount val="6"/>
                <c:pt idx="0">
                  <c:v>7.333333333333332</c:v>
                </c:pt>
                <c:pt idx="1">
                  <c:v>7.5</c:v>
                </c:pt>
                <c:pt idx="2">
                  <c:v>6.0</c:v>
                </c:pt>
                <c:pt idx="3">
                  <c:v>5.0</c:v>
                </c:pt>
                <c:pt idx="4">
                  <c:v>6.5</c:v>
                </c:pt>
                <c:pt idx="5">
                  <c:v>6.0</c:v>
                </c:pt>
              </c:numCache>
            </c:numRef>
          </c:yVal>
          <c:bubbleSize>
            <c:numRef>
              <c:f>'CSR DATA Raw'!$M$35:$M$40</c:f>
              <c:numCache>
                <c:formatCode>General</c:formatCode>
                <c:ptCount val="6"/>
                <c:pt idx="0">
                  <c:v>3.0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1.0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'CSR DATA Raw'!$A$43</c:f>
              <c:strCache>
                <c:ptCount val="1"/>
                <c:pt idx="0">
                  <c:v>Distinction between NESC and NEC boundaries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770076874288285"/>
                  <c:y val="-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NESC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990098838370652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Raw'!$J$43:$J$44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0.5</c:v>
                  </c:pt>
                </c:numCache>
              </c:numRef>
            </c:plus>
            <c:minus>
              <c:numRef>
                <c:f>'CSR DATA Raw'!$J$43:$J$44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0.5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Raw'!$L$43:$L$44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1.5</c:v>
                  </c:pt>
                </c:numCache>
              </c:numRef>
            </c:plus>
            <c:minus>
              <c:numRef>
                <c:f>'CSR DATA Raw'!$L$43:$L$44</c:f>
                <c:numCache>
                  <c:formatCode>General</c:formatCode>
                  <c:ptCount val="2"/>
                  <c:pt idx="0">
                    <c:v>0.0</c:v>
                  </c:pt>
                  <c:pt idx="1">
                    <c:v>1.5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Raw'!$I$43:$I$44</c:f>
              <c:numCache>
                <c:formatCode>General</c:formatCode>
                <c:ptCount val="2"/>
                <c:pt idx="0">
                  <c:v>4.0</c:v>
                </c:pt>
                <c:pt idx="1">
                  <c:v>4.5</c:v>
                </c:pt>
              </c:numCache>
            </c:numRef>
          </c:xVal>
          <c:yVal>
            <c:numRef>
              <c:f>'CSR DATA Raw'!$K$43:$K$44</c:f>
              <c:numCache>
                <c:formatCode>General</c:formatCode>
                <c:ptCount val="2"/>
                <c:pt idx="0">
                  <c:v>6.0</c:v>
                </c:pt>
                <c:pt idx="1">
                  <c:v>6.5</c:v>
                </c:pt>
              </c:numCache>
            </c:numRef>
          </c:yVal>
          <c:bubbleSize>
            <c:numRef>
              <c:f>'CSR DATA Raw'!$M$43:$M$44</c:f>
              <c:numCache>
                <c:formatCode>General</c:formatCode>
                <c:ptCount val="2"/>
                <c:pt idx="0">
                  <c:v>1.0</c:v>
                </c:pt>
                <c:pt idx="1">
                  <c:v>2.0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'CSR DATA Raw'!$A$45</c:f>
              <c:strCache>
                <c:ptCount val="1"/>
                <c:pt idx="0">
                  <c:v>Mechanical (spacing, lighting, etc.)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770076874288285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660065892247102"/>
                  <c:y val="0.0136927666612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550054910205918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65016473061775"/>
                  <c:y val="-0.02738566809380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101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65016473061775"/>
                  <c:y val="-0.0256739374898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5000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Raw'!$J$45:$J$49</c:f>
                <c:numCache>
                  <c:formatCode>General</c:formatCode>
                  <c:ptCount val="5"/>
                  <c:pt idx="0">
                    <c:v>0.816496580927726</c:v>
                  </c:pt>
                  <c:pt idx="1">
                    <c:v>2.160246899469287</c:v>
                  </c:pt>
                  <c:pt idx="2">
                    <c:v>1.414213562373095</c:v>
                  </c:pt>
                  <c:pt idx="3">
                    <c:v>1.247219128924647</c:v>
                  </c:pt>
                  <c:pt idx="4">
                    <c:v>0.942809041582063</c:v>
                  </c:pt>
                </c:numCache>
              </c:numRef>
            </c:plus>
            <c:minus>
              <c:numRef>
                <c:f>'CSR DATA Raw'!$J$45:$J$49</c:f>
                <c:numCache>
                  <c:formatCode>General</c:formatCode>
                  <c:ptCount val="5"/>
                  <c:pt idx="0">
                    <c:v>0.816496580927726</c:v>
                  </c:pt>
                  <c:pt idx="1">
                    <c:v>2.160246899469287</c:v>
                  </c:pt>
                  <c:pt idx="2">
                    <c:v>1.414213562373095</c:v>
                  </c:pt>
                  <c:pt idx="3">
                    <c:v>1.247219128924647</c:v>
                  </c:pt>
                  <c:pt idx="4">
                    <c:v>0.942809041582063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Raw'!$L$45:$L$49</c:f>
                <c:numCache>
                  <c:formatCode>General</c:formatCode>
                  <c:ptCount val="5"/>
                  <c:pt idx="0">
                    <c:v>0.816496580927726</c:v>
                  </c:pt>
                  <c:pt idx="1">
                    <c:v>0.942809041582063</c:v>
                  </c:pt>
                  <c:pt idx="2">
                    <c:v>1.414213562373095</c:v>
                  </c:pt>
                  <c:pt idx="3">
                    <c:v>2.054804667656326</c:v>
                  </c:pt>
                  <c:pt idx="4">
                    <c:v>1.699673171197595</c:v>
                  </c:pt>
                </c:numCache>
              </c:numRef>
            </c:plus>
            <c:minus>
              <c:numRef>
                <c:f>'CSR DATA Raw'!$L$45:$L$49</c:f>
                <c:numCache>
                  <c:formatCode>General</c:formatCode>
                  <c:ptCount val="5"/>
                  <c:pt idx="0">
                    <c:v>0.816496580927726</c:v>
                  </c:pt>
                  <c:pt idx="1">
                    <c:v>0.942809041582063</c:v>
                  </c:pt>
                  <c:pt idx="2">
                    <c:v>1.414213562373095</c:v>
                  </c:pt>
                  <c:pt idx="3">
                    <c:v>2.054804667656326</c:v>
                  </c:pt>
                  <c:pt idx="4">
                    <c:v>1.699673171197595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Raw'!$I$45:$I$55</c:f>
              <c:numCache>
                <c:formatCode>General</c:formatCode>
                <c:ptCount val="11"/>
                <c:pt idx="0">
                  <c:v>6.0</c:v>
                </c:pt>
                <c:pt idx="1">
                  <c:v>6.0</c:v>
                </c:pt>
                <c:pt idx="2">
                  <c:v>4.0</c:v>
                </c:pt>
                <c:pt idx="3">
                  <c:v>5.666666666666667</c:v>
                </c:pt>
                <c:pt idx="4">
                  <c:v>5.666666666666667</c:v>
                </c:pt>
                <c:pt idx="5">
                  <c:v>5.0</c:v>
                </c:pt>
                <c:pt idx="6">
                  <c:v>5.0</c:v>
                </c:pt>
                <c:pt idx="7">
                  <c:v>8.0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</c:numCache>
            </c:numRef>
          </c:xVal>
          <c:yVal>
            <c:numRef>
              <c:f>'CSR DATA Raw'!$K$45:$K$55</c:f>
              <c:numCache>
                <c:formatCode>General</c:formatCode>
                <c:ptCount val="11"/>
                <c:pt idx="0">
                  <c:v>5.0</c:v>
                </c:pt>
                <c:pt idx="1">
                  <c:v>3.666666666666666</c:v>
                </c:pt>
                <c:pt idx="2">
                  <c:v>4.0</c:v>
                </c:pt>
                <c:pt idx="3">
                  <c:v>6.333333333333332</c:v>
                </c:pt>
                <c:pt idx="4">
                  <c:v>6.666666666666667</c:v>
                </c:pt>
                <c:pt idx="5">
                  <c:v>3.0</c:v>
                </c:pt>
                <c:pt idx="6">
                  <c:v>3.0</c:v>
                </c:pt>
                <c:pt idx="7">
                  <c:v>5.0</c:v>
                </c:pt>
                <c:pt idx="8">
                  <c:v>3.0</c:v>
                </c:pt>
                <c:pt idx="9">
                  <c:v>3.0</c:v>
                </c:pt>
                <c:pt idx="10">
                  <c:v>4.0</c:v>
                </c:pt>
              </c:numCache>
            </c:numRef>
          </c:yVal>
          <c:bubbleSize>
            <c:numRef>
              <c:f>'CSR DATA Raw'!$M$45:$M$55</c:f>
              <c:numCache>
                <c:formatCode>General</c:formatCode>
                <c:ptCount val="11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bubbleSize>
          <c:bubble3D val="0"/>
        </c:ser>
        <c:ser>
          <c:idx val="4"/>
          <c:order val="3"/>
          <c:tx>
            <c:strRef>
              <c:f>'CSR DATA Raw'!$A$56</c:f>
              <c:strCache>
                <c:ptCount val="1"/>
                <c:pt idx="0">
                  <c:v>Access Control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730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Raw'!$J$56:$J$57</c:f>
                <c:numCache>
                  <c:formatCode>General</c:formatCode>
                  <c:ptCount val="2"/>
                  <c:pt idx="0">
                    <c:v>2.357022603955158</c:v>
                  </c:pt>
                  <c:pt idx="1">
                    <c:v>2.357022603955158</c:v>
                  </c:pt>
                </c:numCache>
              </c:numRef>
            </c:plus>
            <c:minus>
              <c:numRef>
                <c:f>'CSR DATA Raw'!$J$56:$J$57</c:f>
                <c:numCache>
                  <c:formatCode>General</c:formatCode>
                  <c:ptCount val="2"/>
                  <c:pt idx="0">
                    <c:v>2.357022603955158</c:v>
                  </c:pt>
                  <c:pt idx="1">
                    <c:v>2.357022603955158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Raw'!$L$56:$L$57</c:f>
                <c:numCache>
                  <c:formatCode>General</c:formatCode>
                  <c:ptCount val="2"/>
                  <c:pt idx="0">
                    <c:v>1.414213562373095</c:v>
                  </c:pt>
                  <c:pt idx="1">
                    <c:v>1.247219128924647</c:v>
                  </c:pt>
                </c:numCache>
              </c:numRef>
            </c:plus>
            <c:minus>
              <c:numRef>
                <c:f>'CSR DATA Raw'!$L$56:$L$57</c:f>
                <c:numCache>
                  <c:formatCode>General</c:formatCode>
                  <c:ptCount val="2"/>
                  <c:pt idx="0">
                    <c:v>1.414213562373095</c:v>
                  </c:pt>
                  <c:pt idx="1">
                    <c:v>1.247219128924647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Raw'!$I$56:$I$57</c:f>
              <c:numCache>
                <c:formatCode>General</c:formatCode>
                <c:ptCount val="2"/>
                <c:pt idx="0">
                  <c:v>6.666666666666667</c:v>
                </c:pt>
                <c:pt idx="1">
                  <c:v>6.666666666666667</c:v>
                </c:pt>
              </c:numCache>
            </c:numRef>
          </c:xVal>
          <c:yVal>
            <c:numRef>
              <c:f>'CSR DATA Raw'!$K$56:$K$57</c:f>
              <c:numCache>
                <c:formatCode>General</c:formatCode>
                <c:ptCount val="2"/>
                <c:pt idx="0">
                  <c:v>4.0</c:v>
                </c:pt>
                <c:pt idx="1">
                  <c:v>3.666666666666666</c:v>
                </c:pt>
              </c:numCache>
            </c:numRef>
          </c:yVal>
          <c:bubbleSize>
            <c:numRef>
              <c:f>'CSR DATA Raw'!$M$56:$M$57</c:f>
              <c:numCache>
                <c:formatCode>General</c:formatCode>
                <c:ptCount val="2"/>
                <c:pt idx="0">
                  <c:v>3.0</c:v>
                </c:pt>
                <c:pt idx="1">
                  <c:v>3.0</c:v>
                </c:pt>
              </c:numCache>
            </c:numRef>
          </c:bubbleSize>
          <c:bubble3D val="0"/>
        </c:ser>
        <c:ser>
          <c:idx val="5"/>
          <c:order val="4"/>
          <c:tx>
            <c:strRef>
              <c:f>'CSR DATA Raw'!$A$58</c:f>
              <c:strCache>
                <c:ptCount val="1"/>
                <c:pt idx="0">
                  <c:v>Safety Singe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019801976767413"/>
                  <c:y val="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550054910205918"/>
                  <c:y val="-0.02053914999185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0032946123551"/>
                  <c:y val="0.03936670415106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101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43014276653539"/>
                  <c:y val="0.0256739374898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Raw'!$J$58:$J$61</c:f>
                <c:numCache>
                  <c:formatCode>General</c:formatCode>
                  <c:ptCount val="4"/>
                  <c:pt idx="0">
                    <c:v>1.414213562373095</c:v>
                  </c:pt>
                  <c:pt idx="1">
                    <c:v>1.414213562373095</c:v>
                  </c:pt>
                  <c:pt idx="2">
                    <c:v>1.699673171197595</c:v>
                  </c:pt>
                  <c:pt idx="3">
                    <c:v>2.054804667656326</c:v>
                  </c:pt>
                </c:numCache>
              </c:numRef>
            </c:plus>
            <c:minus>
              <c:numRef>
                <c:f>'CSR DATA Raw'!$J$58:$J$61</c:f>
                <c:numCache>
                  <c:formatCode>General</c:formatCode>
                  <c:ptCount val="4"/>
                  <c:pt idx="0">
                    <c:v>1.414213562373095</c:v>
                  </c:pt>
                  <c:pt idx="1">
                    <c:v>1.414213562373095</c:v>
                  </c:pt>
                  <c:pt idx="2">
                    <c:v>1.699673171197595</c:v>
                  </c:pt>
                  <c:pt idx="3">
                    <c:v>2.054804667656326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Raw'!$L$58:$L$61</c:f>
                <c:numCache>
                  <c:formatCode>General</c:formatCode>
                  <c:ptCount val="4"/>
                  <c:pt idx="0">
                    <c:v>1.699673171197595</c:v>
                  </c:pt>
                  <c:pt idx="1">
                    <c:v>1.414213562373095</c:v>
                  </c:pt>
                  <c:pt idx="2">
                    <c:v>1.414213562373095</c:v>
                  </c:pt>
                  <c:pt idx="3">
                    <c:v>2.494438257849294</c:v>
                  </c:pt>
                </c:numCache>
              </c:numRef>
            </c:plus>
            <c:minus>
              <c:numRef>
                <c:f>'CSR DATA Raw'!$L$58:$L$61</c:f>
                <c:numCache>
                  <c:formatCode>General</c:formatCode>
                  <c:ptCount val="4"/>
                  <c:pt idx="0">
                    <c:v>1.699673171197595</c:v>
                  </c:pt>
                  <c:pt idx="1">
                    <c:v>1.414213562373095</c:v>
                  </c:pt>
                  <c:pt idx="2">
                    <c:v>1.414213562373095</c:v>
                  </c:pt>
                  <c:pt idx="3">
                    <c:v>2.494438257849294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Raw'!$I$58:$I$61</c:f>
              <c:numCache>
                <c:formatCode>General</c:formatCode>
                <c:ptCount val="4"/>
                <c:pt idx="0">
                  <c:v>6.0</c:v>
                </c:pt>
                <c:pt idx="1">
                  <c:v>6.0</c:v>
                </c:pt>
                <c:pt idx="2">
                  <c:v>5.666666666666667</c:v>
                </c:pt>
                <c:pt idx="3">
                  <c:v>5.666666666666667</c:v>
                </c:pt>
              </c:numCache>
            </c:numRef>
          </c:xVal>
          <c:yVal>
            <c:numRef>
              <c:f>'CSR DATA Raw'!$K$58:$K$61</c:f>
              <c:numCache>
                <c:formatCode>General</c:formatCode>
                <c:ptCount val="4"/>
                <c:pt idx="0">
                  <c:v>5.666666666666667</c:v>
                </c:pt>
                <c:pt idx="1">
                  <c:v>6.0</c:v>
                </c:pt>
                <c:pt idx="2">
                  <c:v>6.0</c:v>
                </c:pt>
                <c:pt idx="3">
                  <c:v>6.666666666666667</c:v>
                </c:pt>
              </c:numCache>
            </c:numRef>
          </c:yVal>
          <c:bubbleSize>
            <c:numRef>
              <c:f>'CSR DATA Raw'!$M$58:$M$61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</c:numCache>
            </c:numRef>
          </c:bubbleSize>
          <c:bubble3D val="0"/>
        </c:ser>
        <c:ser>
          <c:idx val="6"/>
          <c:order val="5"/>
          <c:tx>
            <c:strRef>
              <c:f>'CSR DATA Raw'!$A$67</c:f>
              <c:strCache>
                <c:ptCount val="1"/>
                <c:pt idx="0">
                  <c:v>Incident Response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880087856329469"/>
                  <c:y val="-0.01540436249389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990098838370652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13201317844942"/>
                  <c:y val="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660065892247102"/>
                  <c:y val="-0.01711595832654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472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440043928164726"/>
                  <c:y val="0.0171159583265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1081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660065892247094"/>
                  <c:y val="0.01882755415920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1620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'CSR DATA Raw'!$L$67:$L$72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0.0</c:v>
                  </c:pt>
                  <c:pt idx="2">
                    <c:v>1.5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2.0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0.0</c:v>
                </c:pt>
              </c:numLit>
            </c:minus>
            <c:spPr>
              <a:ln w="25400"/>
            </c:spPr>
          </c:errBars>
          <c:xVal>
            <c:numRef>
              <c:f>'CSR DATA Raw'!$I$67:$I$72</c:f>
              <c:numCache>
                <c:formatCode>General</c:formatCode>
                <c:ptCount val="6"/>
                <c:pt idx="0">
                  <c:v>5.0</c:v>
                </c:pt>
                <c:pt idx="1">
                  <c:v>5.0</c:v>
                </c:pt>
                <c:pt idx="2">
                  <c:v>5.5</c:v>
                </c:pt>
                <c:pt idx="3">
                  <c:v>6.0</c:v>
                </c:pt>
                <c:pt idx="4">
                  <c:v>7.5</c:v>
                </c:pt>
                <c:pt idx="5">
                  <c:v>7.0</c:v>
                </c:pt>
              </c:numCache>
            </c:numRef>
          </c:xVal>
          <c:yVal>
            <c:numRef>
              <c:f>'CSR DATA Raw'!$K$67:$K$72</c:f>
              <c:numCache>
                <c:formatCode>General</c:formatCode>
                <c:ptCount val="6"/>
                <c:pt idx="0">
                  <c:v>4.5</c:v>
                </c:pt>
                <c:pt idx="1">
                  <c:v>5.0</c:v>
                </c:pt>
                <c:pt idx="2">
                  <c:v>4.5</c:v>
                </c:pt>
                <c:pt idx="3">
                  <c:v>7.5</c:v>
                </c:pt>
                <c:pt idx="4">
                  <c:v>7.5</c:v>
                </c:pt>
                <c:pt idx="5">
                  <c:v>8.0</c:v>
                </c:pt>
              </c:numCache>
            </c:numRef>
          </c:yVal>
          <c:bubbleSize>
            <c:numRef>
              <c:f>'CSR DATA Raw'!$M$67:$M$72</c:f>
              <c:numCache>
                <c:formatCode>General</c:formatCode>
                <c:ptCount val="6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</c:numCache>
            </c:numRef>
          </c:bubbleSize>
          <c:bubble3D val="0"/>
        </c:ser>
        <c:ser>
          <c:idx val="7"/>
          <c:order val="6"/>
          <c:tx>
            <c:strRef>
              <c:f>'CSR DATA Raw'!$A$74</c:f>
              <c:strCache>
                <c:ptCount val="1"/>
                <c:pt idx="0">
                  <c:v>Failure Analysis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176017571265894"/>
                  <c:y val="0.0256739374898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IEC 61508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330032946123551"/>
                  <c:y val="0.02738553332247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551 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('CSR DATA Raw'!$I$77,'CSR DATA Raw'!$I$79)</c:f>
              <c:numCache>
                <c:formatCode>General</c:formatCode>
                <c:ptCount val="2"/>
                <c:pt idx="0">
                  <c:v>4.5</c:v>
                </c:pt>
                <c:pt idx="1">
                  <c:v>7.0</c:v>
                </c:pt>
              </c:numCache>
            </c:numRef>
          </c:xVal>
          <c:yVal>
            <c:numRef>
              <c:f>('CSR DATA Raw'!$K$77,'CSR DATA Raw'!$K$79)</c:f>
              <c:numCache>
                <c:formatCode>General</c:formatCode>
                <c:ptCount val="2"/>
                <c:pt idx="0">
                  <c:v>7.0</c:v>
                </c:pt>
                <c:pt idx="1">
                  <c:v>7.0</c:v>
                </c:pt>
              </c:numCache>
            </c:numRef>
          </c:yVal>
          <c:bubbleSize>
            <c:numRef>
              <c:f>('CSR DATA Raw'!$M$77,'CSR DATA Raw'!$M$79)</c:f>
              <c:numCache>
                <c:formatCode>General</c:formatCode>
                <c:ptCount val="2"/>
                <c:pt idx="0">
                  <c:v>2.0</c:v>
                </c:pt>
                <c:pt idx="1">
                  <c:v>2.0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axId val="-1162765408"/>
        <c:axId val="-1162758640"/>
      </c:bubbleChart>
      <c:valAx>
        <c:axId val="-1162765408"/>
        <c:scaling>
          <c:orientation val="minMax"/>
          <c:max val="11.0"/>
          <c:min val="1.0"/>
        </c:scaling>
        <c:delete val="0"/>
        <c:axPos val="b"/>
        <c:majorGridlines>
          <c:spPr>
            <a:ln w="25400"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Ease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162758640"/>
        <c:crosses val="autoZero"/>
        <c:crossBetween val="midCat"/>
      </c:valAx>
      <c:valAx>
        <c:axId val="-1162758640"/>
        <c:scaling>
          <c:orientation val="minMax"/>
          <c:max val="1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16276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837762733511"/>
          <c:y val="0.675797603658017"/>
          <c:w val="0.230061029241958"/>
          <c:h val="0.2166544743540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ESS safety analysis; Thermal Management; hazardous materials; critical back up power ESS;  Installation;</a:t>
            </a:r>
            <a:r>
              <a:rPr lang="en-US" sz="1200" baseline="0"/>
              <a:t> Transportation/Delivery; Maintenance</a:t>
            </a:r>
            <a:endParaRPr lang="en-US" sz="1200"/>
          </a:p>
        </c:rich>
      </c:tx>
      <c:layout>
        <c:manualLayout>
          <c:xMode val="edge"/>
          <c:yMode val="edge"/>
          <c:x val="0.0755997201043424"/>
          <c:y val="0.01509433762929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40383472296549"/>
          <c:y val="0.0172914305922283"/>
          <c:w val="0.93048310759715"/>
          <c:h val="0.901824210752164"/>
        </c:manualLayout>
      </c:layout>
      <c:bubbleChart>
        <c:varyColors val="0"/>
        <c:ser>
          <c:idx val="1"/>
          <c:order val="0"/>
          <c:tx>
            <c:strRef>
              <c:f>'CSR DATA Raw'!$A$84</c:f>
              <c:strCache>
                <c:ptCount val="1"/>
                <c:pt idx="0">
                  <c:v>ESS safety analysis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NFPA 551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0.02012578350573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550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0110010982041184"/>
                  <c:y val="0.02348008075668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1500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3201317844942"/>
                  <c:y val="-0.05534590464076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IEC 61052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80308016890064"/>
                  <c:y val="0.005031445876432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ISO 31010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946094445554179"/>
                  <c:y val="-0.02515722938216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MIL-STD-1629A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759075776084167"/>
                  <c:y val="-0.05031445876432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ISO 12100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121012080245302"/>
                  <c:y val="-0.03018867525859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IEC 60812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'CSR DATA Raw'!$I$84:$I$93</c:f>
              <c:numCache>
                <c:formatCode>General</c:formatCode>
                <c:ptCount val="10"/>
                <c:pt idx="0">
                  <c:v>6.5</c:v>
                </c:pt>
                <c:pt idx="1">
                  <c:v>8.0</c:v>
                </c:pt>
                <c:pt idx="2">
                  <c:v>8.0</c:v>
                </c:pt>
                <c:pt idx="3">
                  <c:v>4.5</c:v>
                </c:pt>
                <c:pt idx="4">
                  <c:v>7.0</c:v>
                </c:pt>
                <c:pt idx="5">
                  <c:v>7.5</c:v>
                </c:pt>
                <c:pt idx="6">
                  <c:v>7.5</c:v>
                </c:pt>
                <c:pt idx="7">
                  <c:v>5.0</c:v>
                </c:pt>
                <c:pt idx="8">
                  <c:v>7.0</c:v>
                </c:pt>
                <c:pt idx="9">
                  <c:v>8.0</c:v>
                </c:pt>
              </c:numCache>
            </c:numRef>
          </c:xVal>
          <c:yVal>
            <c:numRef>
              <c:f>'CSR DATA Raw'!$K$84:$K$93</c:f>
              <c:numCache>
                <c:formatCode>General</c:formatCode>
                <c:ptCount val="10"/>
                <c:pt idx="0">
                  <c:v>7.0</c:v>
                </c:pt>
                <c:pt idx="1">
                  <c:v>6.5</c:v>
                </c:pt>
                <c:pt idx="2">
                  <c:v>7.0</c:v>
                </c:pt>
                <c:pt idx="3">
                  <c:v>4.5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2.0</c:v>
                </c:pt>
                <c:pt idx="8">
                  <c:v>9.5</c:v>
                </c:pt>
                <c:pt idx="9">
                  <c:v>8.5</c:v>
                </c:pt>
              </c:numCache>
            </c:numRef>
          </c:yVal>
          <c:bubbleSize>
            <c:numRef>
              <c:f>'CSR DATA Raw'!$M$84:$M$93</c:f>
              <c:numCache>
                <c:formatCode>General</c:formatCode>
                <c:ptCount val="10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'CSR DATA Raw'!$A$94</c:f>
              <c:strCache>
                <c:ptCount val="1"/>
                <c:pt idx="0">
                  <c:v>Thermal Management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NFPA 90A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0330032946123551"/>
                  <c:y val="-0.02012578350573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853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('CSR DATA Raw'!$I$94,'CSR DATA Raw'!$I$100)</c:f>
              <c:numCache>
                <c:formatCode>General</c:formatCode>
                <c:ptCount val="2"/>
                <c:pt idx="0">
                  <c:v>6.5</c:v>
                </c:pt>
                <c:pt idx="1">
                  <c:v>4.5</c:v>
                </c:pt>
              </c:numCache>
            </c:numRef>
          </c:xVal>
          <c:yVal>
            <c:numRef>
              <c:f>('CSR DATA Raw'!$K$94,'CSR DATA Raw'!$K$100)</c:f>
              <c:numCache>
                <c:formatCode>General</c:formatCode>
                <c:ptCount val="2"/>
                <c:pt idx="0">
                  <c:v>7.5</c:v>
                </c:pt>
                <c:pt idx="1">
                  <c:v>4.0</c:v>
                </c:pt>
              </c:numCache>
            </c:numRef>
          </c:yVal>
          <c:bubbleSize>
            <c:numRef>
              <c:f>('CSR DATA Raw'!$M$94,'CSR DATA Raw'!$M$100)</c:f>
              <c:numCache>
                <c:formatCode>General</c:formatCode>
                <c:ptCount val="2"/>
                <c:pt idx="0">
                  <c:v>2.0</c:v>
                </c:pt>
                <c:pt idx="1">
                  <c:v>2.0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'CSR DATA Raw'!$A$101</c:f>
              <c:strCache>
                <c:ptCount val="1"/>
                <c:pt idx="0">
                  <c:v>hazardous materials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NFPA 1,Chapt. 60 -75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0220021964082367"/>
                  <c:y val="0.001677148625477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30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330032946123551"/>
                  <c:y val="-0.03018867525859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55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253026124922927"/>
                  <c:y val="-0.02515722938216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472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759075776084167"/>
                  <c:y val="-0.0318658238840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5000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781077972492404"/>
                  <c:y val="-0.02180293213120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5000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'CSR DATA Raw'!$I$101:$I$105</c:f>
              <c:numCache>
                <c:formatCode>General</c:formatCode>
                <c:ptCount val="5"/>
                <c:pt idx="0">
                  <c:v>3.0</c:v>
                </c:pt>
                <c:pt idx="1">
                  <c:v>4.5</c:v>
                </c:pt>
                <c:pt idx="2">
                  <c:v>4.5</c:v>
                </c:pt>
                <c:pt idx="3">
                  <c:v>6.0</c:v>
                </c:pt>
                <c:pt idx="4">
                  <c:v>5.0</c:v>
                </c:pt>
              </c:numCache>
            </c:numRef>
          </c:xVal>
          <c:yVal>
            <c:numRef>
              <c:f>'CSR DATA Raw'!$K$101:$K$105</c:f>
              <c:numCache>
                <c:formatCode>General</c:formatCode>
                <c:ptCount val="5"/>
                <c:pt idx="0">
                  <c:v>8.0</c:v>
                </c:pt>
                <c:pt idx="1">
                  <c:v>7.5</c:v>
                </c:pt>
                <c:pt idx="2">
                  <c:v>5.5</c:v>
                </c:pt>
                <c:pt idx="3">
                  <c:v>6.0</c:v>
                </c:pt>
                <c:pt idx="4">
                  <c:v>4.0</c:v>
                </c:pt>
              </c:numCache>
            </c:numRef>
          </c:yVal>
          <c:bubbleSize>
            <c:numRef>
              <c:f>'CSR DATA Raw'!$M$101:$M$105</c:f>
              <c:numCache>
                <c:formatCode>General</c:formatCode>
                <c:ptCount val="5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</c:numCache>
            </c:numRef>
          </c:bubbleSize>
          <c:bubble3D val="0"/>
        </c:ser>
        <c:ser>
          <c:idx val="4"/>
          <c:order val="3"/>
          <c:tx>
            <c:strRef>
              <c:f>'CSR DATA Raw'!$A$112</c:f>
              <c:strCache>
                <c:ptCount val="1"/>
                <c:pt idx="0">
                  <c:v>critical back up power ESS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990098838370652"/>
                  <c:y val="0.02515722938216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110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737074445904134"/>
                  <c:y val="0.001677148625477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111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'CSR DATA Raw'!$I$112:$I$115</c:f>
              <c:numCache>
                <c:formatCode>General</c:formatCode>
                <c:ptCount val="4"/>
                <c:pt idx="0">
                  <c:v>5.0</c:v>
                </c:pt>
                <c:pt idx="1">
                  <c:v>6.5</c:v>
                </c:pt>
                <c:pt idx="2">
                  <c:v>4.5</c:v>
                </c:pt>
                <c:pt idx="3">
                  <c:v>6.0</c:v>
                </c:pt>
              </c:numCache>
            </c:numRef>
          </c:xVal>
          <c:yVal>
            <c:numRef>
              <c:f>'CSR DATA Raw'!$K$112:$K$115</c:f>
              <c:numCache>
                <c:formatCode>General</c:formatCode>
                <c:ptCount val="4"/>
                <c:pt idx="0">
                  <c:v>8.0</c:v>
                </c:pt>
                <c:pt idx="1">
                  <c:v>5.0</c:v>
                </c:pt>
                <c:pt idx="2">
                  <c:v>6.0</c:v>
                </c:pt>
                <c:pt idx="3">
                  <c:v>8.0</c:v>
                </c:pt>
              </c:numCache>
            </c:numRef>
          </c:yVal>
          <c:bubbleSize>
            <c:numRef>
              <c:f>'CSR DATA Raw'!$M$112:$M$115</c:f>
              <c:numCache>
                <c:formatCode>General</c:formatCode>
                <c:ptCount val="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</c:numCache>
            </c:numRef>
          </c:bubbleSize>
          <c:bubble3D val="0"/>
        </c:ser>
        <c:ser>
          <c:idx val="5"/>
          <c:order val="4"/>
          <c:tx>
            <c:strRef>
              <c:f>'CSR DATA Raw'!$A$116</c:f>
              <c:strCache>
                <c:ptCount val="1"/>
                <c:pt idx="0">
                  <c:v> Installation 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NFPA 5000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'CSR DATA Raw'!$I$116</c:f>
              <c:numCache>
                <c:formatCode>General</c:formatCode>
                <c:ptCount val="1"/>
                <c:pt idx="0">
                  <c:v>5.0</c:v>
                </c:pt>
              </c:numCache>
            </c:numRef>
          </c:xVal>
          <c:yVal>
            <c:numRef>
              <c:f>'CSR DATA Raw'!$K$116</c:f>
              <c:numCache>
                <c:formatCode>General</c:formatCode>
                <c:ptCount val="1"/>
                <c:pt idx="0">
                  <c:v>8.5</c:v>
                </c:pt>
              </c:numCache>
            </c:numRef>
          </c:yVal>
          <c:bubbleSize>
            <c:numRef>
              <c:f>'CSR DATA Raw'!$M$116</c:f>
              <c:numCache>
                <c:formatCode>General</c:formatCode>
                <c:ptCount val="1"/>
                <c:pt idx="0">
                  <c:v>2.0</c:v>
                </c:pt>
              </c:numCache>
            </c:numRef>
          </c:bubbleSize>
          <c:bubble3D val="0"/>
        </c:ser>
        <c:ser>
          <c:idx val="6"/>
          <c:order val="5"/>
          <c:tx>
            <c:strRef>
              <c:f>'CSR DATA Raw'!$A$124</c:f>
              <c:strCache>
                <c:ptCount val="1"/>
                <c:pt idx="0">
                  <c:v>Transportation/Delivery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27502745510296"/>
                  <c:y val="0.02012578350573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472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UN 38.3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'CSR DATA Raw'!$I$124:$I$125</c:f>
              <c:numCache>
                <c:formatCode>General</c:formatCode>
                <c:ptCount val="2"/>
                <c:pt idx="0">
                  <c:v>6.0</c:v>
                </c:pt>
                <c:pt idx="1">
                  <c:v>5.5</c:v>
                </c:pt>
              </c:numCache>
            </c:numRef>
          </c:xVal>
          <c:yVal>
            <c:numRef>
              <c:f>'CSR DATA Raw'!$K$124:$K$125</c:f>
              <c:numCache>
                <c:formatCode>General</c:formatCode>
                <c:ptCount val="2"/>
                <c:pt idx="0">
                  <c:v>5.5</c:v>
                </c:pt>
                <c:pt idx="1">
                  <c:v>5.5</c:v>
                </c:pt>
              </c:numCache>
            </c:numRef>
          </c:yVal>
          <c:bubbleSize>
            <c:numRef>
              <c:f>'CSR DATA Raw'!$M$124:$M$125</c:f>
              <c:numCache>
                <c:formatCode>General</c:formatCode>
                <c:ptCount val="2"/>
                <c:pt idx="0">
                  <c:v>2.0</c:v>
                </c:pt>
                <c:pt idx="1">
                  <c:v>2.0</c:v>
                </c:pt>
              </c:numCache>
            </c:numRef>
          </c:bubbleSize>
          <c:bubble3D val="0"/>
        </c:ser>
        <c:ser>
          <c:idx val="7"/>
          <c:order val="6"/>
          <c:tx>
            <c:strRef>
              <c:f>'CSR DATA Raw'!$A$126</c:f>
              <c:strCache>
                <c:ptCount val="1"/>
                <c:pt idx="0">
                  <c:v>Maintenance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00440043928164726"/>
                  <c:y val="0.02348008075668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25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NFPA 70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NFPA 70E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54015374857657"/>
                  <c:y val="0.03354297250955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330032946123551"/>
                  <c:y val="0.01677148625477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NFPA 70B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cust"/>
            <c:noEndCap val="0"/>
            <c:plus>
              <c:numRef>
                <c:f>'CSR DATA Raw'!$J$126:$J$130</c:f>
                <c:numCache>
                  <c:formatCode>General</c:formatCode>
                  <c:ptCount val="5"/>
                  <c:pt idx="0">
                    <c:v>2.160246899469287</c:v>
                  </c:pt>
                  <c:pt idx="1">
                    <c:v>1.5</c:v>
                  </c:pt>
                  <c:pt idx="2">
                    <c:v>2.5</c:v>
                  </c:pt>
                  <c:pt idx="3">
                    <c:v>2.5</c:v>
                  </c:pt>
                  <c:pt idx="4">
                    <c:v>1.247219128924647</c:v>
                  </c:pt>
                </c:numCache>
              </c:numRef>
            </c:plus>
            <c:minus>
              <c:numRef>
                <c:f>'CSR DATA Raw'!$J$126:$J$130</c:f>
                <c:numCache>
                  <c:formatCode>General</c:formatCode>
                  <c:ptCount val="5"/>
                  <c:pt idx="0">
                    <c:v>2.160246899469287</c:v>
                  </c:pt>
                  <c:pt idx="1">
                    <c:v>1.5</c:v>
                  </c:pt>
                  <c:pt idx="2">
                    <c:v>2.5</c:v>
                  </c:pt>
                  <c:pt idx="3">
                    <c:v>2.5</c:v>
                  </c:pt>
                  <c:pt idx="4">
                    <c:v>1.247219128924647</c:v>
                  </c:pt>
                </c:numCache>
              </c:numRef>
            </c:minus>
            <c:spPr>
              <a:ln w="25400"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'CSR DATA Raw'!$L$126:$L$130</c:f>
                <c:numCache>
                  <c:formatCode>General</c:formatCode>
                  <c:ptCount val="5"/>
                  <c:pt idx="0">
                    <c:v>2.943920288775948</c:v>
                  </c:pt>
                  <c:pt idx="1">
                    <c:v>0.0</c:v>
                  </c:pt>
                  <c:pt idx="2">
                    <c:v>2.0</c:v>
                  </c:pt>
                  <c:pt idx="3">
                    <c:v>3.0</c:v>
                  </c:pt>
                  <c:pt idx="4">
                    <c:v>1.632993161855452</c:v>
                  </c:pt>
                </c:numCache>
              </c:numRef>
            </c:plus>
            <c:minus>
              <c:numRef>
                <c:f>'CSR DATA Raw'!$L$126:$L$130</c:f>
                <c:numCache>
                  <c:formatCode>General</c:formatCode>
                  <c:ptCount val="5"/>
                  <c:pt idx="0">
                    <c:v>2.943920288775948</c:v>
                  </c:pt>
                  <c:pt idx="1">
                    <c:v>0.0</c:v>
                  </c:pt>
                  <c:pt idx="2">
                    <c:v>2.0</c:v>
                  </c:pt>
                  <c:pt idx="3">
                    <c:v>3.0</c:v>
                  </c:pt>
                  <c:pt idx="4">
                    <c:v>1.632993161855452</c:v>
                  </c:pt>
                </c:numCache>
              </c:numRef>
            </c:minus>
            <c:spPr>
              <a:ln w="25400"/>
            </c:spPr>
          </c:errBars>
          <c:xVal>
            <c:numRef>
              <c:f>'CSR DATA Raw'!$I$126:$I$130</c:f>
              <c:numCache>
                <c:formatCode>General</c:formatCode>
                <c:ptCount val="5"/>
                <c:pt idx="0">
                  <c:v>7.0</c:v>
                </c:pt>
                <c:pt idx="1">
                  <c:v>3.5</c:v>
                </c:pt>
                <c:pt idx="2">
                  <c:v>7.5</c:v>
                </c:pt>
                <c:pt idx="3">
                  <c:v>7.5</c:v>
                </c:pt>
                <c:pt idx="4">
                  <c:v>5.333333333333332</c:v>
                </c:pt>
              </c:numCache>
            </c:numRef>
          </c:xVal>
          <c:yVal>
            <c:numRef>
              <c:f>'CSR DATA Raw'!$K$126:$K$130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8.0</c:v>
                </c:pt>
                <c:pt idx="3">
                  <c:v>7.0</c:v>
                </c:pt>
                <c:pt idx="4">
                  <c:v>7.0</c:v>
                </c:pt>
              </c:numCache>
            </c:numRef>
          </c:yVal>
          <c:bubbleSize>
            <c:numRef>
              <c:f>'CSR DATA Raw'!$M$126:$M$130</c:f>
              <c:numCache>
                <c:formatCode>General</c:formatCode>
                <c:ptCount val="5"/>
                <c:pt idx="0">
                  <c:v>3.0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3.0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axId val="-1162487632"/>
        <c:axId val="-1165979872"/>
      </c:bubbleChart>
      <c:valAx>
        <c:axId val="-1162487632"/>
        <c:scaling>
          <c:orientation val="minMax"/>
          <c:max val="11.0"/>
          <c:min val="1.0"/>
        </c:scaling>
        <c:delete val="0"/>
        <c:axPos val="b"/>
        <c:majorGridlines>
          <c:spPr>
            <a:ln w="25400"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Ease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165979872"/>
        <c:crosses val="autoZero"/>
        <c:crossBetween val="midCat"/>
      </c:valAx>
      <c:valAx>
        <c:axId val="-1165979872"/>
        <c:scaling>
          <c:orientation val="minMax"/>
          <c:max val="12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crossAx val="-1162487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6886635502086"/>
          <c:y val="0.666934658289551"/>
          <c:w val="0.134807544016087"/>
          <c:h val="0.2122941333076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571502</xdr:colOff>
      <xdr:row>38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0.42574</cdr:x>
      <cdr:y>0.08858</cdr:y>
    </cdr:from>
    <cdr:to>
      <cdr:x>0.42574</cdr:x>
      <cdr:y>0.89473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914882" y="657225"/>
          <a:ext cx="18" cy="5981681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0.0473</cdr:x>
      <cdr:y>0.51006</cdr:y>
    </cdr:from>
    <cdr:to>
      <cdr:x>0.98377</cdr:x>
      <cdr:y>0.51006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46100" y="3784600"/>
          <a:ext cx="10810875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571502</xdr:colOff>
      <xdr:row>39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0.4281</cdr:x>
      <cdr:y>0.07189</cdr:y>
    </cdr:from>
    <cdr:to>
      <cdr:x>0.4281</cdr:x>
      <cdr:y>0.91271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942096" y="533400"/>
          <a:ext cx="18" cy="6238856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0.0473</cdr:x>
      <cdr:y>0.51006</cdr:y>
    </cdr:from>
    <cdr:to>
      <cdr:x>0.98377</cdr:x>
      <cdr:y>0.51006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46100" y="3784600"/>
          <a:ext cx="10810875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171450</xdr:rowOff>
    </xdr:from>
    <xdr:to>
      <xdr:col>19</xdr:col>
      <xdr:colOff>171452</xdr:colOff>
      <xdr:row>40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0.42574</cdr:x>
      <cdr:y>0.16604</cdr:y>
    </cdr:from>
    <cdr:to>
      <cdr:x>0.42574</cdr:x>
      <cdr:y>0.91912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914882" y="1257300"/>
          <a:ext cx="18" cy="5702656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0.04895</cdr:x>
      <cdr:y>0.54402</cdr:y>
    </cdr:from>
    <cdr:to>
      <cdr:x>0.98542</cdr:x>
      <cdr:y>0.54402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65095" y="4119541"/>
          <a:ext cx="10810893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5" name="Table5" displayName="Table5" ref="A2:I47" totalsRowShown="0" headerRowDxfId="54" dataDxfId="53" headerRowCellStyle="Normal" dataCellStyle="Normal">
  <sortState ref="A3:J44">
    <sortCondition ref="C3:C44"/>
    <sortCondition ref="D3:D44"/>
  </sortState>
  <tableColumns count="9">
    <tableColumn id="1" name="Research Projects" dataDxfId="52" dataCellStyle="Normal"/>
    <tableColumn id="9" name="Category " dataDxfId="51"/>
    <tableColumn id="8" name="New Rank" dataDxfId="50" dataCellStyle="Normal"/>
    <tableColumn id="5" name="Number " dataDxfId="49"/>
    <tableColumn id="6" name="Mean Impact " dataDxfId="48"/>
    <tableColumn id="7" name="Standard Deviation Impact " dataDxfId="47"/>
    <tableColumn id="2" name="Mean Ease " dataDxfId="46" dataCellStyle="Normal"/>
    <tableColumn id="3" name="Standard Deviation Ease " dataDxfId="45" dataCellStyle="Normal"/>
    <tableColumn id="4" name="# resp " dataDxfId="44" dataCellStyle="Normal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S44" totalsRowShown="0">
  <autoFilter ref="A2:S44"/>
  <tableColumns count="19">
    <tableColumn id="1" name="Issue Category " dataDxfId="43"/>
    <tableColumn id="2" name="Project Goal Concepts" dataDxfId="42"/>
    <tableColumn id="3" name="NEMA Ease"/>
    <tableColumn id="5" name="UL Ease"/>
    <tableColumn id="25" name="NFPA Ease"/>
    <tableColumn id="8" name="NIBS Ease" dataDxfId="41"/>
    <tableColumn id="10" name="EPRI Ease" dataDxfId="40"/>
    <tableColumn id="12" name="DNV-GL Ease"/>
    <tableColumn id="6" name="NEMA Impact"/>
    <tableColumn id="7" name="UL Impact "/>
    <tableColumn id="9" name="NFPA Impact"/>
    <tableColumn id="4" name="NIBS Impact" dataDxfId="39"/>
    <tableColumn id="11" name="EPRI Impact" dataDxfId="38"/>
    <tableColumn id="13" name="DNV-GL Impact"/>
    <tableColumn id="17" name="Mean Ease" dataDxfId="37">
      <calculatedColumnFormula>AVERAGEIF(C3:H3,"&gt;0")</calculatedColumnFormula>
    </tableColumn>
    <tableColumn id="19" name="Standard Deviation Ease" dataDxfId="36">
      <calculatedColumnFormula>_xlfn.STDEV.P(Table1[[#This Row],[NEMA Ease]:[DNV-GL Ease]])</calculatedColumnFormula>
    </tableColumn>
    <tableColumn id="20" name="Mean Impact" dataDxfId="35">
      <calculatedColumnFormula>AVERAGEIF(Table1[[#This Row],[NEMA Impact]:[DNV-GL Impact]],"&gt;0")</calculatedColumnFormula>
    </tableColumn>
    <tableColumn id="22" name="Standard Deviation Impact" dataDxfId="34">
      <calculatedColumnFormula>_xlfn.STDEV.P(Table1[[#This Row],[NEMA Impact]:[DNV-GL Impact]])</calculatedColumnFormula>
    </tableColumn>
    <tableColumn id="31" name="Bubble Size" dataDxfId="33">
      <calculatedColumnFormula>(Table1[[#This Row],[Standard Deviation Ease]]+Table1[[#This Row],[Standard Deviation Impact]])/4+0.25</calculatedColumn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S35" totalsRowShown="0" headerRowDxfId="32" tableBorderDxfId="31">
  <autoFilter ref="A2:S35"/>
  <tableColumns count="19">
    <tableColumn id="1" name="Issue Category " dataDxfId="30"/>
    <tableColumn id="2" name="Project Goal Concepts" dataDxfId="29"/>
    <tableColumn id="3" name="NEMA Ease " dataDxfId="28"/>
    <tableColumn id="16" name="UL Ease " dataDxfId="27"/>
    <tableColumn id="4" name="NFPA Ease " dataDxfId="26"/>
    <tableColumn id="7" name="NIBS Ease" dataDxfId="25"/>
    <tableColumn id="13" name="EPRI Ease" dataDxfId="24"/>
    <tableColumn id="18" name="DNV-GL Ease"/>
    <tableColumn id="5" name="NEMA Impact " dataDxfId="23"/>
    <tableColumn id="6" name="UL Impact " dataDxfId="22"/>
    <tableColumn id="8" name="NFPA Impact" dataDxfId="21"/>
    <tableColumn id="10" name="NIBS Impact" dataDxfId="20"/>
    <tableColumn id="17" name="EPRI Impact" dataDxfId="19"/>
    <tableColumn id="19" name="DNV-GL Impact"/>
    <tableColumn id="9" name="Mean Ease" dataDxfId="18">
      <calculatedColumnFormula>AVERAGEIF(C3:H3,"&gt;0")</calculatedColumnFormula>
    </tableColumn>
    <tableColumn id="11" name="Standard Deviation Ease" dataDxfId="17">
      <calculatedColumnFormula>_xlfn.STDEV.P(Table3[[#This Row],[NEMA Ease ]:[DNV-GL Ease]])</calculatedColumnFormula>
    </tableColumn>
    <tableColumn id="12" name="Mean Impact" dataDxfId="16">
      <calculatedColumnFormula>AVERAGEIF(Table3[[#This Row],[NEMA Impact ]:[DNV-GL Impact]],"&gt;0")</calculatedColumnFormula>
    </tableColumn>
    <tableColumn id="14" name="Standard Deviation Impact" dataDxfId="15">
      <calculatedColumnFormula>_xlfn.STDEV.P(Table3[[#This Row],[NEMA Impact ]:[DNV-GL Impact]])</calculatedColumnFormula>
    </tableColumn>
    <tableColumn id="15" name="Bubble Size" dataDxfId="14">
      <calculatedColumnFormula>IF(Table3[[#This Row],[NEMA Ease ]]&gt;0,1,0)+IF(Table3[[#This Row],[UL Ease ]]&gt;0,1,0)+IF(Table3[[#This Row],[NFPA Ease ]]&gt;0,1,0)+IF(Table3[[#This Row],[NIBS Ease]]&gt;0,1,0)+IF(Table3[[#This Row],[EPRI Ease]]&gt;0,1,0)+IF(Table3[[#This Row],[DNV-GL Ease]]&gt;0,1,0)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B2:M134" totalsRowShown="0" headerRowDxfId="13" dataDxfId="12">
  <autoFilter ref="B2:M134"/>
  <tableColumns count="12">
    <tableColumn id="1" name="CSRs" dataDxfId="11"/>
    <tableColumn id="2" name="DNV-GL Ease" dataDxfId="10"/>
    <tableColumn id="4" name="UL Ease " dataDxfId="9"/>
    <tableColumn id="5" name="NFPA Ease " dataDxfId="8"/>
    <tableColumn id="9" name="DNV-GL Impact " dataDxfId="7"/>
    <tableColumn id="6" name="UL Impact" dataDxfId="6"/>
    <tableColumn id="7" name="NFPA Impact " dataDxfId="5"/>
    <tableColumn id="10" name="Mean Ease" dataDxfId="4">
      <calculatedColumnFormula>IF(AVERAGEIF(C3:E3,"&gt;0")&lt;1,-10,AVERAGEIF(C3:E3,"&gt;0"))</calculatedColumnFormula>
    </tableColumn>
    <tableColumn id="12" name="Standard Deviation Ease" dataDxfId="3">
      <calculatedColumnFormula>_xlfn.STDEV.P(Table2[[#This Row],[DNV-GL Ease]:[NFPA Ease ]])</calculatedColumnFormula>
    </tableColumn>
    <tableColumn id="13" name="Mean Impact" dataDxfId="2">
      <calculatedColumnFormula>AVERAGEIF(Table2[[#This Row],[DNV-GL Impact ]:[NFPA Impact ]],"&gt;0")</calculatedColumnFormula>
    </tableColumn>
    <tableColumn id="15" name="Standard Deviation Impact" dataDxfId="1">
      <calculatedColumnFormula>_xlfn.STDEV.P(Table2[[#This Row],[DNV-GL Impact ]:[NFPA Impact ]])</calculatedColumnFormula>
    </tableColumn>
    <tableColumn id="16" name="Bubble Size" dataDxfId="0">
      <calculatedColumnFormula>IF(Table2[[#This Row],[DNV-GL Ease]]&gt;0,1,0)+IF(Table2[[#This Row],[UL Ease ]]&gt;0,1,0)+IF(Table2[[#This Row],[NFPA Ease ]]&gt;0,1,0)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9" workbookViewId="0">
      <selection activeCell="G4" sqref="G4"/>
    </sheetView>
  </sheetViews>
  <sheetFormatPr baseColWidth="10" defaultColWidth="8.83203125" defaultRowHeight="15" x14ac:dyDescent="0.2"/>
  <cols>
    <col min="1" max="1" width="52" style="2" customWidth="1"/>
    <col min="2" max="2" width="29" style="36" customWidth="1"/>
    <col min="3" max="3" width="8.83203125" style="2"/>
    <col min="4" max="4" width="15.1640625" style="36" customWidth="1"/>
    <col min="5" max="5" width="17.5" style="2" customWidth="1"/>
    <col min="6" max="6" width="20" style="2" customWidth="1"/>
    <col min="7" max="7" width="16" style="2" customWidth="1"/>
    <col min="8" max="8" width="24.5" style="2" customWidth="1"/>
    <col min="9" max="9" width="8.83203125" style="2"/>
    <col min="11" max="16384" width="8.83203125" style="2"/>
  </cols>
  <sheetData>
    <row r="1" spans="1:14" x14ac:dyDescent="0.2">
      <c r="A1" s="2" t="s">
        <v>217</v>
      </c>
      <c r="E1" s="31" t="s">
        <v>214</v>
      </c>
      <c r="F1" s="32" t="s">
        <v>215</v>
      </c>
      <c r="G1" s="33" t="s">
        <v>213</v>
      </c>
      <c r="H1" s="34" t="s">
        <v>216</v>
      </c>
      <c r="J1" s="2"/>
    </row>
    <row r="2" spans="1:14" ht="30" x14ac:dyDescent="0.2">
      <c r="A2" s="2" t="s">
        <v>212</v>
      </c>
      <c r="B2" s="36" t="s">
        <v>230</v>
      </c>
      <c r="C2" s="35" t="s">
        <v>225</v>
      </c>
      <c r="D2" s="36" t="s">
        <v>224</v>
      </c>
      <c r="E2" s="2" t="s">
        <v>219</v>
      </c>
      <c r="F2" s="2" t="s">
        <v>220</v>
      </c>
      <c r="G2" s="2" t="s">
        <v>221</v>
      </c>
      <c r="H2" s="2" t="s">
        <v>222</v>
      </c>
      <c r="I2" s="35" t="s">
        <v>223</v>
      </c>
      <c r="J2" s="2"/>
    </row>
    <row r="3" spans="1:14" ht="30" x14ac:dyDescent="0.2">
      <c r="A3" s="37" t="s">
        <v>218</v>
      </c>
      <c r="B3" s="37"/>
      <c r="C3" s="37">
        <v>1</v>
      </c>
      <c r="D3" s="37">
        <v>1</v>
      </c>
      <c r="E3" s="45">
        <v>8.5</v>
      </c>
      <c r="F3" s="45">
        <v>1.6583123951776999</v>
      </c>
      <c r="G3" s="45">
        <v>2.75</v>
      </c>
      <c r="H3" s="45">
        <v>1.0897247358851685</v>
      </c>
      <c r="I3" s="37">
        <v>4</v>
      </c>
      <c r="J3" s="53"/>
      <c r="K3" s="53"/>
    </row>
    <row r="4" spans="1:14" x14ac:dyDescent="0.2">
      <c r="A4" s="38" t="s">
        <v>9</v>
      </c>
      <c r="B4" s="38"/>
      <c r="C4" s="38">
        <v>2</v>
      </c>
      <c r="D4" s="38">
        <v>2</v>
      </c>
      <c r="E4" s="46">
        <v>8.5</v>
      </c>
      <c r="F4" s="46">
        <v>1.5</v>
      </c>
      <c r="G4" s="46">
        <v>2.75</v>
      </c>
      <c r="H4" s="46">
        <v>0.82915619758884995</v>
      </c>
      <c r="I4" s="39">
        <v>4</v>
      </c>
      <c r="J4" s="53"/>
      <c r="K4" s="53"/>
      <c r="L4" s="36"/>
      <c r="M4" s="36"/>
      <c r="N4" s="36"/>
    </row>
    <row r="5" spans="1:14" x14ac:dyDescent="0.2">
      <c r="A5" s="41" t="s">
        <v>8</v>
      </c>
      <c r="B5" s="41"/>
      <c r="C5" s="41">
        <v>3</v>
      </c>
      <c r="D5" s="41">
        <v>4</v>
      </c>
      <c r="E5" s="44">
        <v>8</v>
      </c>
      <c r="F5" s="44">
        <v>0.81649658092772603</v>
      </c>
      <c r="G5" s="44">
        <v>3.3333333333333335</v>
      </c>
      <c r="H5" s="44">
        <v>0.47140452079103168</v>
      </c>
      <c r="I5" s="41">
        <v>3</v>
      </c>
      <c r="J5" s="53"/>
      <c r="K5" s="53"/>
      <c r="L5" s="36"/>
      <c r="M5" s="36"/>
      <c r="N5" s="36"/>
    </row>
    <row r="6" spans="1:14" ht="30" x14ac:dyDescent="0.2">
      <c r="A6" s="37" t="s">
        <v>5</v>
      </c>
      <c r="B6" s="37"/>
      <c r="C6" s="37">
        <v>4</v>
      </c>
      <c r="D6" s="37">
        <v>7</v>
      </c>
      <c r="E6" s="45">
        <v>7.4</v>
      </c>
      <c r="F6" s="45">
        <v>1.6248076809271921</v>
      </c>
      <c r="G6" s="45">
        <v>3.6</v>
      </c>
      <c r="H6" s="45">
        <v>2.0591260281974</v>
      </c>
      <c r="I6" s="37">
        <v>5</v>
      </c>
      <c r="J6" s="53"/>
      <c r="K6" s="53"/>
      <c r="L6" s="36"/>
      <c r="M6" s="36"/>
      <c r="N6" s="36"/>
    </row>
    <row r="7" spans="1:14" ht="30" x14ac:dyDescent="0.2">
      <c r="A7" s="37" t="s">
        <v>38</v>
      </c>
      <c r="B7" s="37"/>
      <c r="C7" s="37">
        <v>4</v>
      </c>
      <c r="D7" s="37">
        <v>11</v>
      </c>
      <c r="E7" s="45">
        <v>7</v>
      </c>
      <c r="F7" s="45">
        <v>1.4142135623730951</v>
      </c>
      <c r="G7" s="45">
        <v>6.25</v>
      </c>
      <c r="H7" s="45">
        <v>1.7853571071357126</v>
      </c>
      <c r="I7" s="50">
        <v>4</v>
      </c>
      <c r="J7" s="53"/>
      <c r="K7" s="53"/>
      <c r="L7" s="36"/>
      <c r="M7" s="36"/>
      <c r="N7" s="36"/>
    </row>
    <row r="8" spans="1:14" ht="45" x14ac:dyDescent="0.2">
      <c r="A8" s="40" t="s">
        <v>3</v>
      </c>
      <c r="B8" s="40"/>
      <c r="C8" s="40">
        <v>5</v>
      </c>
      <c r="D8" s="40">
        <v>3</v>
      </c>
      <c r="E8" s="43">
        <v>8.1999999999999993</v>
      </c>
      <c r="F8" s="43">
        <v>1.833030277982336</v>
      </c>
      <c r="G8" s="43">
        <v>2.4</v>
      </c>
      <c r="H8" s="43">
        <v>1.019803902718557</v>
      </c>
      <c r="I8" s="40">
        <v>5</v>
      </c>
      <c r="J8" s="53"/>
      <c r="K8" s="53"/>
      <c r="L8" s="36"/>
      <c r="M8" s="36"/>
      <c r="N8" s="36"/>
    </row>
    <row r="9" spans="1:14" ht="30" x14ac:dyDescent="0.2">
      <c r="A9" s="40" t="s">
        <v>10</v>
      </c>
      <c r="B9" s="40"/>
      <c r="C9" s="40">
        <v>5</v>
      </c>
      <c r="D9" s="40">
        <v>8</v>
      </c>
      <c r="E9" s="43">
        <v>7.4</v>
      </c>
      <c r="F9" s="43">
        <v>2.0591260281974</v>
      </c>
      <c r="G9" s="43">
        <v>2.2000000000000002</v>
      </c>
      <c r="H9" s="43">
        <v>1.1661903789690602</v>
      </c>
      <c r="I9" s="48">
        <v>5</v>
      </c>
      <c r="J9" s="53"/>
      <c r="K9" s="53"/>
      <c r="L9" s="36"/>
      <c r="M9" s="36"/>
      <c r="N9" s="36"/>
    </row>
    <row r="10" spans="1:14" x14ac:dyDescent="0.2">
      <c r="A10" s="40" t="s">
        <v>7</v>
      </c>
      <c r="B10" s="40"/>
      <c r="C10" s="40">
        <v>5</v>
      </c>
      <c r="D10" s="40">
        <v>9</v>
      </c>
      <c r="E10" s="43">
        <v>7.333333333333333</v>
      </c>
      <c r="F10" s="43">
        <v>2.0548046676563256</v>
      </c>
      <c r="G10" s="43">
        <v>4.666666666666667</v>
      </c>
      <c r="H10" s="43">
        <v>1.247219128924647</v>
      </c>
      <c r="I10" s="48">
        <v>3</v>
      </c>
      <c r="J10" s="53"/>
      <c r="K10" s="53"/>
      <c r="L10" s="36"/>
      <c r="M10" s="36"/>
      <c r="N10" s="36"/>
    </row>
    <row r="11" spans="1:14" ht="30" x14ac:dyDescent="0.2">
      <c r="A11" s="41" t="s">
        <v>6</v>
      </c>
      <c r="B11" s="41"/>
      <c r="C11" s="41">
        <v>5</v>
      </c>
      <c r="D11" s="41">
        <v>18</v>
      </c>
      <c r="E11" s="44">
        <v>6.25</v>
      </c>
      <c r="F11" s="44">
        <v>0.82915619758884995</v>
      </c>
      <c r="G11" s="44">
        <v>4</v>
      </c>
      <c r="H11" s="44">
        <v>1.6733200530681511</v>
      </c>
      <c r="I11" s="49">
        <v>5</v>
      </c>
      <c r="J11" s="53"/>
      <c r="K11" s="53"/>
      <c r="L11" s="36"/>
      <c r="M11" s="36"/>
      <c r="N11" s="36"/>
    </row>
    <row r="12" spans="1:14" x14ac:dyDescent="0.2">
      <c r="A12" s="41" t="s">
        <v>13</v>
      </c>
      <c r="B12" s="41"/>
      <c r="C12" s="41">
        <v>6</v>
      </c>
      <c r="D12" s="41">
        <v>10</v>
      </c>
      <c r="E12" s="44">
        <v>7.333333333333333</v>
      </c>
      <c r="F12" s="44">
        <v>0.47140452079103168</v>
      </c>
      <c r="G12" s="44">
        <v>4</v>
      </c>
      <c r="H12" s="44">
        <v>1.6329931618554521</v>
      </c>
      <c r="I12" s="49">
        <v>3</v>
      </c>
      <c r="J12" s="53"/>
      <c r="K12" s="53"/>
      <c r="L12" s="36"/>
      <c r="M12" s="36"/>
      <c r="N12" s="36"/>
    </row>
    <row r="13" spans="1:14" ht="30" x14ac:dyDescent="0.2">
      <c r="A13" s="41" t="s">
        <v>29</v>
      </c>
      <c r="B13" s="41"/>
      <c r="C13" s="41">
        <v>7</v>
      </c>
      <c r="D13" s="41">
        <v>12</v>
      </c>
      <c r="E13" s="44">
        <v>6.75</v>
      </c>
      <c r="F13" s="44">
        <v>0.4330127018922193</v>
      </c>
      <c r="G13" s="44">
        <v>3.75</v>
      </c>
      <c r="H13" s="44">
        <v>1.7853571071357126</v>
      </c>
      <c r="I13" s="49">
        <v>4</v>
      </c>
      <c r="J13" s="53"/>
      <c r="K13" s="53"/>
      <c r="L13" s="36"/>
      <c r="M13" s="36"/>
      <c r="N13" s="36"/>
    </row>
    <row r="14" spans="1:14" x14ac:dyDescent="0.2">
      <c r="A14" s="41" t="s">
        <v>25</v>
      </c>
      <c r="B14" s="41"/>
      <c r="C14" s="41">
        <v>8</v>
      </c>
      <c r="D14" s="41">
        <v>13</v>
      </c>
      <c r="E14" s="44">
        <v>6.666666666666667</v>
      </c>
      <c r="F14" s="44">
        <v>0.47140452079103168</v>
      </c>
      <c r="G14" s="44">
        <v>4.666666666666667</v>
      </c>
      <c r="H14" s="44">
        <v>2.8674417556808756</v>
      </c>
      <c r="I14" s="49">
        <v>3</v>
      </c>
      <c r="J14" s="53"/>
      <c r="K14" s="53"/>
      <c r="L14" s="36"/>
      <c r="M14" s="36"/>
      <c r="N14" s="36"/>
    </row>
    <row r="15" spans="1:14" ht="45" x14ac:dyDescent="0.2">
      <c r="A15" s="37" t="s">
        <v>47</v>
      </c>
      <c r="B15" s="37"/>
      <c r="C15" s="37">
        <v>9</v>
      </c>
      <c r="D15" s="37">
        <v>14</v>
      </c>
      <c r="E15" s="45">
        <v>6.666666666666667</v>
      </c>
      <c r="F15" s="45">
        <v>1.1055415967851334</v>
      </c>
      <c r="G15" s="45">
        <v>3.6666666666666665</v>
      </c>
      <c r="H15" s="45">
        <v>1.8856180831641267</v>
      </c>
      <c r="I15" s="50">
        <v>6</v>
      </c>
      <c r="J15" s="53"/>
      <c r="K15" s="53"/>
      <c r="L15" s="36"/>
      <c r="M15" s="36"/>
      <c r="N15" s="36"/>
    </row>
    <row r="16" spans="1:14" x14ac:dyDescent="0.2">
      <c r="A16" s="37" t="s">
        <v>11</v>
      </c>
      <c r="B16" s="37"/>
      <c r="C16" s="37">
        <v>10</v>
      </c>
      <c r="D16" s="37">
        <v>5</v>
      </c>
      <c r="E16" s="45">
        <v>8</v>
      </c>
      <c r="F16" s="45">
        <v>1.4142135623730951</v>
      </c>
      <c r="G16" s="45">
        <v>5.666666666666667</v>
      </c>
      <c r="H16" s="45">
        <v>3.0912061651652345</v>
      </c>
      <c r="I16" s="37">
        <v>3</v>
      </c>
      <c r="J16" s="53"/>
      <c r="K16" s="53"/>
      <c r="L16" s="36"/>
      <c r="M16" s="36"/>
      <c r="N16" s="36"/>
    </row>
    <row r="17" spans="1:14" ht="30" x14ac:dyDescent="0.2">
      <c r="A17" s="54" t="s">
        <v>31</v>
      </c>
      <c r="B17" s="54"/>
      <c r="C17" s="54" t="s">
        <v>226</v>
      </c>
      <c r="D17" s="54">
        <v>6</v>
      </c>
      <c r="E17" s="55">
        <v>8</v>
      </c>
      <c r="F17" s="55">
        <v>1.4142135623730951</v>
      </c>
      <c r="G17" s="55">
        <v>7</v>
      </c>
      <c r="H17" s="55">
        <v>1.2909944487358056</v>
      </c>
      <c r="I17" s="54">
        <v>6</v>
      </c>
      <c r="J17" s="53"/>
      <c r="K17" s="53"/>
      <c r="L17" s="36"/>
      <c r="M17" s="36"/>
      <c r="N17" s="36"/>
    </row>
    <row r="18" spans="1:14" x14ac:dyDescent="0.2">
      <c r="A18" s="41" t="s">
        <v>63</v>
      </c>
      <c r="B18" s="41"/>
      <c r="C18" s="41">
        <v>11</v>
      </c>
      <c r="D18" s="41">
        <v>15</v>
      </c>
      <c r="E18" s="44">
        <v>6.666666666666667</v>
      </c>
      <c r="F18" s="44">
        <v>0.94280904158206336</v>
      </c>
      <c r="G18" s="44">
        <v>5</v>
      </c>
      <c r="H18" s="44">
        <v>0</v>
      </c>
      <c r="I18" s="49">
        <v>3</v>
      </c>
      <c r="J18" s="53"/>
      <c r="K18" s="53"/>
      <c r="L18" s="36"/>
      <c r="M18" s="36"/>
      <c r="N18" s="36"/>
    </row>
    <row r="19" spans="1:14" x14ac:dyDescent="0.2">
      <c r="A19" s="37" t="s">
        <v>14</v>
      </c>
      <c r="B19" s="37"/>
      <c r="C19" s="37">
        <v>12</v>
      </c>
      <c r="D19" s="37">
        <v>16</v>
      </c>
      <c r="E19" s="45">
        <v>6.5</v>
      </c>
      <c r="F19" s="45">
        <v>0.5</v>
      </c>
      <c r="G19" s="45">
        <v>5</v>
      </c>
      <c r="H19" s="45">
        <v>0</v>
      </c>
      <c r="I19" s="50">
        <v>2</v>
      </c>
      <c r="J19" s="53"/>
      <c r="K19" s="53"/>
      <c r="L19" s="36"/>
      <c r="M19" s="36"/>
      <c r="N19" s="36"/>
    </row>
    <row r="20" spans="1:14" ht="30" x14ac:dyDescent="0.2">
      <c r="A20" s="41" t="s">
        <v>16</v>
      </c>
      <c r="B20" s="41"/>
      <c r="C20" s="41">
        <v>13</v>
      </c>
      <c r="D20" s="41">
        <v>17</v>
      </c>
      <c r="E20" s="44">
        <v>6.5</v>
      </c>
      <c r="F20" s="44">
        <v>0.8660254037844386</v>
      </c>
      <c r="G20" s="44">
        <v>5</v>
      </c>
      <c r="H20" s="44">
        <v>1.8708286933869707</v>
      </c>
      <c r="I20" s="49">
        <v>4</v>
      </c>
      <c r="J20" s="53"/>
      <c r="K20" s="53"/>
      <c r="L20" s="36"/>
      <c r="M20" s="36"/>
      <c r="N20" s="36"/>
    </row>
    <row r="21" spans="1:14" ht="30" x14ac:dyDescent="0.2">
      <c r="A21" s="37" t="s">
        <v>17</v>
      </c>
      <c r="B21" s="37"/>
      <c r="C21" s="37">
        <v>14</v>
      </c>
      <c r="D21" s="37">
        <v>19</v>
      </c>
      <c r="E21" s="45">
        <v>6.25</v>
      </c>
      <c r="F21" s="45">
        <v>1.0897247358851685</v>
      </c>
      <c r="G21" s="45">
        <v>5.5</v>
      </c>
      <c r="H21" s="45">
        <v>1.8027756377319946</v>
      </c>
      <c r="I21" s="50">
        <v>4</v>
      </c>
      <c r="J21" s="53"/>
      <c r="K21" s="53"/>
      <c r="L21" s="36"/>
      <c r="M21" s="36"/>
      <c r="N21" s="36"/>
    </row>
    <row r="22" spans="1:14" x14ac:dyDescent="0.2">
      <c r="A22" s="37" t="s">
        <v>27</v>
      </c>
      <c r="B22" s="37"/>
      <c r="C22" s="37">
        <v>15</v>
      </c>
      <c r="D22" s="37">
        <v>20</v>
      </c>
      <c r="E22" s="45">
        <v>6</v>
      </c>
      <c r="F22" s="45">
        <v>0</v>
      </c>
      <c r="G22" s="45">
        <v>9</v>
      </c>
      <c r="H22" s="45">
        <v>0</v>
      </c>
      <c r="I22" s="50">
        <v>1</v>
      </c>
      <c r="J22" s="53"/>
      <c r="K22" s="53"/>
      <c r="L22" s="36"/>
      <c r="M22" s="36"/>
      <c r="N22" s="36"/>
    </row>
    <row r="23" spans="1:14" ht="30" x14ac:dyDescent="0.2">
      <c r="A23" s="37" t="s">
        <v>33</v>
      </c>
      <c r="B23" s="37"/>
      <c r="C23" s="37">
        <v>16</v>
      </c>
      <c r="D23" s="37">
        <v>21</v>
      </c>
      <c r="E23" s="45">
        <v>6</v>
      </c>
      <c r="F23" s="45">
        <v>1.5811388300841898</v>
      </c>
      <c r="G23" s="45">
        <v>4.25</v>
      </c>
      <c r="H23" s="45">
        <v>2.0463381929681126</v>
      </c>
      <c r="I23" s="50">
        <v>4</v>
      </c>
      <c r="J23" s="53"/>
      <c r="K23" s="53"/>
      <c r="L23" s="36"/>
      <c r="M23" s="36"/>
      <c r="N23" s="36"/>
    </row>
    <row r="24" spans="1:14" ht="30" x14ac:dyDescent="0.2">
      <c r="A24" s="42" t="s">
        <v>36</v>
      </c>
      <c r="B24" s="42"/>
      <c r="C24" s="42">
        <v>17</v>
      </c>
      <c r="D24" s="42">
        <v>22</v>
      </c>
      <c r="E24" s="47">
        <v>6</v>
      </c>
      <c r="F24" s="47">
        <v>2.9154759474226504</v>
      </c>
      <c r="G24" s="47">
        <v>4.25</v>
      </c>
      <c r="H24" s="47">
        <v>2.4874685927665499</v>
      </c>
      <c r="I24" s="52">
        <v>4</v>
      </c>
      <c r="J24" s="53"/>
      <c r="K24" s="53"/>
      <c r="L24" s="36"/>
      <c r="M24" s="36"/>
      <c r="N24" s="36"/>
    </row>
    <row r="25" spans="1:14" ht="30" x14ac:dyDescent="0.2">
      <c r="A25" s="37" t="s">
        <v>40</v>
      </c>
      <c r="B25" s="37"/>
      <c r="C25" s="37">
        <v>18</v>
      </c>
      <c r="D25" s="37">
        <v>23</v>
      </c>
      <c r="E25" s="45">
        <v>6</v>
      </c>
      <c r="F25" s="45">
        <v>0</v>
      </c>
      <c r="G25" s="45">
        <v>5</v>
      </c>
      <c r="H25" s="45">
        <v>0</v>
      </c>
      <c r="I25" s="50">
        <v>2</v>
      </c>
      <c r="J25" s="53"/>
      <c r="K25" s="53"/>
      <c r="L25" s="36"/>
      <c r="M25" s="36"/>
      <c r="N25" s="36"/>
    </row>
    <row r="26" spans="1:14" x14ac:dyDescent="0.2">
      <c r="A26" s="38" t="s">
        <v>43</v>
      </c>
      <c r="B26" s="38"/>
      <c r="C26" s="38">
        <v>19</v>
      </c>
      <c r="D26" s="38">
        <v>24</v>
      </c>
      <c r="E26" s="46">
        <v>6</v>
      </c>
      <c r="F26" s="46">
        <v>1.4142135623730951</v>
      </c>
      <c r="G26" s="46">
        <v>3.3333333333333335</v>
      </c>
      <c r="H26" s="46">
        <v>0.47140452079103168</v>
      </c>
      <c r="I26" s="51">
        <v>3</v>
      </c>
      <c r="J26" s="53"/>
      <c r="K26" s="53"/>
      <c r="L26" s="36"/>
      <c r="M26" s="36"/>
      <c r="N26" s="36"/>
    </row>
    <row r="27" spans="1:14" x14ac:dyDescent="0.2">
      <c r="A27" s="41" t="s">
        <v>45</v>
      </c>
      <c r="B27" s="41"/>
      <c r="C27" s="41">
        <v>20</v>
      </c>
      <c r="D27" s="41">
        <v>25</v>
      </c>
      <c r="E27" s="44">
        <v>6</v>
      </c>
      <c r="F27" s="44">
        <v>1</v>
      </c>
      <c r="G27" s="44">
        <v>4</v>
      </c>
      <c r="H27" s="44">
        <v>1.8708286933869707</v>
      </c>
      <c r="I27" s="49">
        <v>4</v>
      </c>
      <c r="J27" s="53"/>
      <c r="K27" s="53"/>
      <c r="L27" s="36"/>
      <c r="M27" s="36"/>
      <c r="N27" s="36"/>
    </row>
    <row r="28" spans="1:14" ht="45" x14ac:dyDescent="0.2">
      <c r="A28" s="37" t="s">
        <v>49</v>
      </c>
      <c r="B28" s="37"/>
      <c r="C28" s="37">
        <v>21</v>
      </c>
      <c r="D28" s="37">
        <v>26</v>
      </c>
      <c r="E28" s="45">
        <v>6</v>
      </c>
      <c r="F28" s="45">
        <v>1.4142135623730951</v>
      </c>
      <c r="G28" s="45">
        <v>3.6666666666666665</v>
      </c>
      <c r="H28" s="45">
        <v>2.4944382578492941</v>
      </c>
      <c r="I28" s="50">
        <v>3</v>
      </c>
      <c r="J28" s="53"/>
      <c r="K28" s="53"/>
      <c r="L28" s="36"/>
      <c r="M28" s="36"/>
      <c r="N28" s="36"/>
    </row>
    <row r="29" spans="1:14" ht="30" x14ac:dyDescent="0.2">
      <c r="A29" s="37" t="s">
        <v>52</v>
      </c>
      <c r="B29" s="37"/>
      <c r="C29" s="37">
        <v>22</v>
      </c>
      <c r="D29" s="37">
        <v>27</v>
      </c>
      <c r="E29" s="45">
        <v>6</v>
      </c>
      <c r="F29" s="45">
        <v>1.4142135623730951</v>
      </c>
      <c r="G29" s="45">
        <v>5.666666666666667</v>
      </c>
      <c r="H29" s="45">
        <v>0.47140452079103168</v>
      </c>
      <c r="I29" s="50">
        <v>3</v>
      </c>
      <c r="J29" s="53"/>
      <c r="K29" s="53"/>
      <c r="L29" s="36"/>
      <c r="M29" s="36"/>
      <c r="N29" s="36"/>
    </row>
    <row r="30" spans="1:14" ht="30" x14ac:dyDescent="0.2">
      <c r="A30" s="37" t="s">
        <v>42</v>
      </c>
      <c r="B30" s="37"/>
      <c r="C30" s="37">
        <v>23</v>
      </c>
      <c r="D30" s="37">
        <v>28</v>
      </c>
      <c r="E30" s="45">
        <v>5.5</v>
      </c>
      <c r="F30" s="45">
        <v>0.5</v>
      </c>
      <c r="G30" s="45">
        <v>7.5</v>
      </c>
      <c r="H30" s="45">
        <v>1.5</v>
      </c>
      <c r="I30" s="50">
        <v>2</v>
      </c>
      <c r="J30" s="53"/>
      <c r="K30" s="53"/>
      <c r="L30" s="36"/>
      <c r="M30" s="36"/>
      <c r="N30" s="36"/>
    </row>
    <row r="31" spans="1:14" ht="30" x14ac:dyDescent="0.2">
      <c r="A31" s="37" t="s">
        <v>56</v>
      </c>
      <c r="B31" s="37"/>
      <c r="C31" s="37">
        <v>24</v>
      </c>
      <c r="D31" s="37">
        <v>29</v>
      </c>
      <c r="E31" s="45">
        <v>5.5</v>
      </c>
      <c r="F31" s="45">
        <v>1.5</v>
      </c>
      <c r="G31" s="45">
        <v>5.166666666666667</v>
      </c>
      <c r="H31" s="45">
        <v>1.1785113019775793</v>
      </c>
      <c r="I31" s="50">
        <v>3</v>
      </c>
      <c r="J31" s="53"/>
      <c r="K31" s="53"/>
      <c r="L31" s="36"/>
      <c r="M31" s="36"/>
      <c r="N31" s="36"/>
    </row>
    <row r="32" spans="1:14" ht="30" x14ac:dyDescent="0.2">
      <c r="A32" s="38" t="s">
        <v>32</v>
      </c>
      <c r="B32" s="38"/>
      <c r="C32" s="38">
        <v>25</v>
      </c>
      <c r="D32" s="38">
        <v>30</v>
      </c>
      <c r="E32" s="46">
        <v>5.333333333333333</v>
      </c>
      <c r="F32" s="46">
        <v>1.699673171197595</v>
      </c>
      <c r="G32" s="46">
        <v>6.75</v>
      </c>
      <c r="H32" s="46">
        <v>0.82915619758884995</v>
      </c>
      <c r="I32" s="51">
        <v>4</v>
      </c>
      <c r="J32" s="53"/>
      <c r="K32" s="53"/>
      <c r="L32" s="36"/>
      <c r="M32" s="36"/>
      <c r="N32" s="36"/>
    </row>
    <row r="33" spans="1:14" ht="30" x14ac:dyDescent="0.2">
      <c r="A33" s="40" t="s">
        <v>60</v>
      </c>
      <c r="B33" s="40"/>
      <c r="C33" s="40">
        <v>26</v>
      </c>
      <c r="D33" s="40">
        <v>31</v>
      </c>
      <c r="E33" s="43">
        <v>5.2</v>
      </c>
      <c r="F33" s="43">
        <v>2.1354156504062622</v>
      </c>
      <c r="G33" s="43">
        <v>4.4000000000000004</v>
      </c>
      <c r="H33" s="43">
        <v>2.0591260281974</v>
      </c>
      <c r="I33" s="48">
        <v>5</v>
      </c>
      <c r="J33" s="53"/>
      <c r="K33" s="53"/>
      <c r="L33" s="36"/>
      <c r="M33" s="36"/>
      <c r="N33" s="36"/>
    </row>
    <row r="34" spans="1:14" ht="30" x14ac:dyDescent="0.2">
      <c r="A34" s="37" t="s">
        <v>21</v>
      </c>
      <c r="B34" s="37"/>
      <c r="C34" s="37">
        <v>27</v>
      </c>
      <c r="D34" s="37">
        <v>32</v>
      </c>
      <c r="E34" s="45">
        <v>5</v>
      </c>
      <c r="F34" s="45">
        <v>2.8284271247461903</v>
      </c>
      <c r="G34" s="45">
        <v>5.75</v>
      </c>
      <c r="H34" s="45">
        <v>2.8613807855648994</v>
      </c>
      <c r="I34" s="50">
        <v>4</v>
      </c>
      <c r="J34" s="53"/>
      <c r="K34" s="53"/>
      <c r="L34" s="36"/>
      <c r="M34" s="36"/>
      <c r="N34" s="36"/>
    </row>
    <row r="35" spans="1:14" x14ac:dyDescent="0.2">
      <c r="A35" s="37" t="s">
        <v>22</v>
      </c>
      <c r="B35" s="37"/>
      <c r="C35" s="37">
        <v>28</v>
      </c>
      <c r="D35" s="37">
        <v>33</v>
      </c>
      <c r="E35" s="45">
        <v>5</v>
      </c>
      <c r="F35" s="45">
        <v>1.4142135623730951</v>
      </c>
      <c r="G35" s="45">
        <v>5.333333333333333</v>
      </c>
      <c r="H35" s="45">
        <v>2.0548046676563256</v>
      </c>
      <c r="I35" s="50">
        <v>3</v>
      </c>
      <c r="J35" s="53"/>
      <c r="K35" s="53"/>
      <c r="L35" s="36"/>
      <c r="M35" s="36"/>
      <c r="N35" s="36"/>
    </row>
    <row r="36" spans="1:14" x14ac:dyDescent="0.2">
      <c r="A36" s="38" t="s">
        <v>34</v>
      </c>
      <c r="B36" s="38"/>
      <c r="C36" s="38">
        <v>29</v>
      </c>
      <c r="D36" s="38">
        <v>34</v>
      </c>
      <c r="E36" s="46">
        <v>5</v>
      </c>
      <c r="F36" s="46">
        <v>1</v>
      </c>
      <c r="G36" s="46">
        <v>6</v>
      </c>
      <c r="H36" s="46">
        <v>0.81649658092772603</v>
      </c>
      <c r="I36" s="51">
        <v>3</v>
      </c>
      <c r="J36" s="53"/>
      <c r="K36" s="53"/>
      <c r="L36" s="36"/>
      <c r="M36" s="36"/>
      <c r="N36" s="36"/>
    </row>
    <row r="37" spans="1:14" ht="30" x14ac:dyDescent="0.2">
      <c r="A37" s="42" t="s">
        <v>37</v>
      </c>
      <c r="B37" s="42"/>
      <c r="C37" s="42">
        <v>30</v>
      </c>
      <c r="D37" s="42">
        <v>35</v>
      </c>
      <c r="E37" s="47">
        <v>5</v>
      </c>
      <c r="F37" s="47">
        <v>2.9439202887759488</v>
      </c>
      <c r="G37" s="47">
        <v>5.5</v>
      </c>
      <c r="H37" s="47">
        <v>2.8722813232690143</v>
      </c>
      <c r="I37" s="52">
        <v>4</v>
      </c>
      <c r="J37" s="2"/>
    </row>
    <row r="38" spans="1:14" ht="30" x14ac:dyDescent="0.2">
      <c r="A38" s="42" t="s">
        <v>50</v>
      </c>
      <c r="B38" s="42"/>
      <c r="C38" s="42">
        <v>31</v>
      </c>
      <c r="D38" s="42">
        <v>36</v>
      </c>
      <c r="E38" s="47">
        <v>5</v>
      </c>
      <c r="F38" s="47">
        <v>2.8284271247461903</v>
      </c>
      <c r="G38" s="47">
        <v>4.333333333333333</v>
      </c>
      <c r="H38" s="47">
        <v>2.3570226039551585</v>
      </c>
      <c r="I38" s="52">
        <v>3</v>
      </c>
      <c r="J38" s="2"/>
    </row>
    <row r="39" spans="1:14" ht="30" x14ac:dyDescent="0.2">
      <c r="A39" s="37" t="s">
        <v>54</v>
      </c>
      <c r="B39" s="37"/>
      <c r="C39" s="37">
        <v>32</v>
      </c>
      <c r="D39" s="37">
        <v>37</v>
      </c>
      <c r="E39" s="45">
        <v>5</v>
      </c>
      <c r="F39" s="45">
        <v>0</v>
      </c>
      <c r="G39" s="45">
        <v>7</v>
      </c>
      <c r="H39" s="45">
        <v>1</v>
      </c>
      <c r="I39" s="50">
        <v>2</v>
      </c>
      <c r="J39" s="2"/>
    </row>
    <row r="40" spans="1:14" ht="30" x14ac:dyDescent="0.2">
      <c r="A40" s="40" t="s">
        <v>58</v>
      </c>
      <c r="B40" s="40"/>
      <c r="C40" s="40">
        <v>33</v>
      </c>
      <c r="D40" s="40">
        <v>38</v>
      </c>
      <c r="E40" s="43">
        <v>4.666666666666667</v>
      </c>
      <c r="F40" s="43">
        <v>1.8856180831641267</v>
      </c>
      <c r="G40" s="43">
        <v>5</v>
      </c>
      <c r="H40" s="43">
        <v>2.9439202887759488</v>
      </c>
      <c r="I40" s="48">
        <v>3</v>
      </c>
      <c r="J40" s="2"/>
    </row>
    <row r="41" spans="1:14" x14ac:dyDescent="0.2">
      <c r="A41" s="42" t="s">
        <v>23</v>
      </c>
      <c r="B41" s="42"/>
      <c r="C41" s="42">
        <v>34</v>
      </c>
      <c r="D41" s="42">
        <v>39</v>
      </c>
      <c r="E41" s="47">
        <v>4.5</v>
      </c>
      <c r="F41" s="47">
        <v>3.5</v>
      </c>
      <c r="G41" s="47">
        <v>4.666666666666667</v>
      </c>
      <c r="H41" s="47">
        <v>2.6246692913372702</v>
      </c>
      <c r="I41" s="52">
        <v>3</v>
      </c>
      <c r="J41" s="2"/>
    </row>
    <row r="42" spans="1:14" ht="30" x14ac:dyDescent="0.2">
      <c r="A42" s="38" t="s">
        <v>62</v>
      </c>
      <c r="B42" s="38"/>
      <c r="C42" s="38">
        <v>35</v>
      </c>
      <c r="D42" s="38">
        <v>40</v>
      </c>
      <c r="E42" s="46">
        <v>4.5</v>
      </c>
      <c r="F42" s="46">
        <v>1.1180339887498949</v>
      </c>
      <c r="G42" s="46">
        <v>3.75</v>
      </c>
      <c r="H42" s="46">
        <v>1.6393596310755001</v>
      </c>
      <c r="I42" s="51">
        <v>4</v>
      </c>
      <c r="J42" s="2"/>
    </row>
    <row r="43" spans="1:14" x14ac:dyDescent="0.2">
      <c r="A43" s="37" t="s">
        <v>19</v>
      </c>
      <c r="B43" s="37"/>
      <c r="C43" s="37">
        <v>36</v>
      </c>
      <c r="D43" s="37">
        <v>41</v>
      </c>
      <c r="E43" s="45">
        <v>4</v>
      </c>
      <c r="F43" s="45">
        <v>1</v>
      </c>
      <c r="G43" s="45">
        <v>6</v>
      </c>
      <c r="H43" s="45">
        <v>1</v>
      </c>
      <c r="I43" s="50">
        <v>2</v>
      </c>
      <c r="J43" s="2"/>
    </row>
    <row r="44" spans="1:14" ht="30" x14ac:dyDescent="0.2">
      <c r="A44" s="42" t="s">
        <v>65</v>
      </c>
      <c r="B44" s="42"/>
      <c r="C44" s="42">
        <v>37</v>
      </c>
      <c r="D44" s="42">
        <v>42</v>
      </c>
      <c r="E44" s="47">
        <v>3.6666666666666665</v>
      </c>
      <c r="F44" s="47">
        <v>3.0912061651652345</v>
      </c>
      <c r="G44" s="47">
        <v>3.75</v>
      </c>
      <c r="H44" s="47">
        <v>2.384848003542364</v>
      </c>
      <c r="I44" s="52">
        <v>4</v>
      </c>
      <c r="J44" s="2"/>
    </row>
    <row r="45" spans="1:14" ht="30" x14ac:dyDescent="0.2">
      <c r="A45" s="39" t="s">
        <v>227</v>
      </c>
      <c r="B45" s="39"/>
      <c r="C45" s="38"/>
      <c r="D45" s="38"/>
      <c r="E45" s="38"/>
      <c r="F45" s="38"/>
      <c r="G45" s="39"/>
      <c r="H45" s="39"/>
      <c r="I45" s="39"/>
    </row>
    <row r="46" spans="1:14" ht="30" x14ac:dyDescent="0.2">
      <c r="A46" s="39" t="s">
        <v>228</v>
      </c>
      <c r="B46" s="39"/>
      <c r="C46" s="38"/>
      <c r="D46" s="38"/>
      <c r="E46" s="38"/>
      <c r="F46" s="38"/>
      <c r="G46" s="39"/>
      <c r="H46" s="39"/>
      <c r="I46" s="39"/>
    </row>
    <row r="47" spans="1:14" ht="30" x14ac:dyDescent="0.2">
      <c r="A47" s="56" t="s">
        <v>229</v>
      </c>
      <c r="B47" s="56"/>
      <c r="C47" s="57"/>
      <c r="D47" s="57"/>
      <c r="E47" s="57"/>
      <c r="F47" s="57"/>
      <c r="G47" s="56"/>
      <c r="H47" s="56"/>
      <c r="I47" s="56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/>
  </sheetViews>
  <sheetFormatPr baseColWidth="10" defaultColWidth="8.83203125" defaultRowHeight="15" x14ac:dyDescent="0.2"/>
  <cols>
    <col min="1" max="1" width="32" customWidth="1"/>
    <col min="2" max="2" width="32" style="2" customWidth="1"/>
    <col min="3" max="3" width="15.6640625" customWidth="1"/>
    <col min="4" max="4" width="13.33203125" customWidth="1"/>
    <col min="5" max="5" width="14.5" customWidth="1"/>
    <col min="6" max="8" width="14.5" style="4" customWidth="1"/>
    <col min="9" max="10" width="15.83203125" customWidth="1"/>
    <col min="11" max="11" width="15.6640625" customWidth="1"/>
    <col min="12" max="14" width="15.6640625" style="4" customWidth="1"/>
    <col min="15" max="15" width="21.1640625" customWidth="1"/>
    <col min="16" max="16" width="26.6640625" bestFit="1" customWidth="1"/>
    <col min="17" max="17" width="15.6640625" bestFit="1" customWidth="1"/>
    <col min="18" max="18" width="28.6640625" bestFit="1" customWidth="1"/>
    <col min="19" max="19" width="27.6640625" bestFit="1" customWidth="1"/>
  </cols>
  <sheetData>
    <row r="1" spans="1:19" x14ac:dyDescent="0.2">
      <c r="A1" t="s">
        <v>76</v>
      </c>
    </row>
    <row r="2" spans="1:19" x14ac:dyDescent="0.2">
      <c r="A2" t="s">
        <v>0</v>
      </c>
      <c r="B2" s="2" t="s">
        <v>1</v>
      </c>
      <c r="C2" t="s">
        <v>66</v>
      </c>
      <c r="D2" s="1" t="s">
        <v>68</v>
      </c>
      <c r="E2" s="1" t="s">
        <v>70</v>
      </c>
      <c r="F2" s="4" t="s">
        <v>196</v>
      </c>
      <c r="G2" s="4" t="s">
        <v>201</v>
      </c>
      <c r="H2" s="4" t="s">
        <v>209</v>
      </c>
      <c r="I2" s="1" t="s">
        <v>67</v>
      </c>
      <c r="J2" s="1" t="s">
        <v>69</v>
      </c>
      <c r="K2" s="1" t="s">
        <v>71</v>
      </c>
      <c r="L2" s="4" t="s">
        <v>197</v>
      </c>
      <c r="M2" s="4" t="s">
        <v>202</v>
      </c>
      <c r="N2" s="4" t="s">
        <v>211</v>
      </c>
      <c r="O2" t="s">
        <v>72</v>
      </c>
      <c r="P2" t="s">
        <v>74</v>
      </c>
      <c r="Q2" s="1" t="s">
        <v>73</v>
      </c>
      <c r="R2" s="1" t="s">
        <v>75</v>
      </c>
      <c r="S2" t="s">
        <v>77</v>
      </c>
    </row>
    <row r="3" spans="1:19" ht="75" x14ac:dyDescent="0.2">
      <c r="A3" s="2" t="s">
        <v>2</v>
      </c>
      <c r="B3" s="2" t="s">
        <v>3</v>
      </c>
      <c r="C3">
        <v>4</v>
      </c>
      <c r="D3" s="1">
        <v>3</v>
      </c>
      <c r="E3" s="1">
        <v>2</v>
      </c>
      <c r="F3" s="2"/>
      <c r="G3" s="4">
        <v>1</v>
      </c>
      <c r="H3" s="4">
        <v>2</v>
      </c>
      <c r="I3" s="4">
        <v>10</v>
      </c>
      <c r="J3" s="1">
        <v>8</v>
      </c>
      <c r="K3" s="1">
        <v>10</v>
      </c>
      <c r="L3" s="2"/>
      <c r="M3" s="4">
        <v>5</v>
      </c>
      <c r="N3" s="4">
        <v>8</v>
      </c>
      <c r="O3">
        <f t="shared" ref="O3:O44" si="0">AVERAGEIF(C3:H3,"&gt;0")</f>
        <v>2.4</v>
      </c>
      <c r="P3">
        <f>_xlfn.STDEV.P(Table1[[#This Row],[NEMA Ease]:[DNV-GL Ease]])</f>
        <v>1.019803902718557</v>
      </c>
      <c r="Q3" s="3">
        <f>AVERAGEIF(Table1[[#This Row],[NEMA Impact]:[DNV-GL Impact]],"&gt;0")</f>
        <v>8.1999999999999993</v>
      </c>
      <c r="R3" s="3">
        <f>_xlfn.STDEV.P(Table1[[#This Row],[NEMA Impact]:[DNV-GL Impact]])</f>
        <v>1.833030277982336</v>
      </c>
      <c r="S3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5</v>
      </c>
    </row>
    <row r="4" spans="1:19" ht="60" x14ac:dyDescent="0.2">
      <c r="A4" s="2" t="s">
        <v>2</v>
      </c>
      <c r="B4" s="2" t="s">
        <v>4</v>
      </c>
      <c r="C4">
        <v>4</v>
      </c>
      <c r="D4" s="1">
        <v>3</v>
      </c>
      <c r="E4" s="1">
        <v>3</v>
      </c>
      <c r="F4" s="2"/>
      <c r="G4" s="4">
        <v>1</v>
      </c>
      <c r="I4" s="4">
        <v>10</v>
      </c>
      <c r="J4" s="1">
        <v>8</v>
      </c>
      <c r="K4" s="1">
        <v>10</v>
      </c>
      <c r="L4" s="2"/>
      <c r="M4" s="4">
        <v>6</v>
      </c>
      <c r="O4">
        <f t="shared" si="0"/>
        <v>2.75</v>
      </c>
      <c r="P4">
        <f>_xlfn.STDEV.P(Table1[[#This Row],[NEMA Ease]:[DNV-GL Ease]])</f>
        <v>1.0897247358851685</v>
      </c>
      <c r="Q4" s="3">
        <f>AVERAGEIF(Table1[[#This Row],[NEMA Impact]:[DNV-GL Impact]],"&gt;0")</f>
        <v>8.5</v>
      </c>
      <c r="R4" s="3">
        <f>_xlfn.STDEV.P(Table1[[#This Row],[NEMA Impact]:[DNV-GL Impact]])</f>
        <v>1.6583123951776999</v>
      </c>
      <c r="S4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5" spans="1:19" ht="45" x14ac:dyDescent="0.2">
      <c r="A5" s="2" t="s">
        <v>2</v>
      </c>
      <c r="B5" s="2" t="s">
        <v>5</v>
      </c>
      <c r="C5">
        <v>6</v>
      </c>
      <c r="D5" s="1">
        <v>3</v>
      </c>
      <c r="E5" s="1">
        <v>2</v>
      </c>
      <c r="F5" s="2"/>
      <c r="G5" s="4">
        <v>1</v>
      </c>
      <c r="H5" s="4">
        <v>6</v>
      </c>
      <c r="I5" s="4">
        <v>7</v>
      </c>
      <c r="J5" s="1">
        <v>8</v>
      </c>
      <c r="K5" s="1">
        <v>10</v>
      </c>
      <c r="L5" s="2"/>
      <c r="M5" s="4">
        <v>5</v>
      </c>
      <c r="N5" s="4">
        <v>7</v>
      </c>
      <c r="O5">
        <f t="shared" si="0"/>
        <v>3.6</v>
      </c>
      <c r="P5">
        <f>_xlfn.STDEV.P(Table1[[#This Row],[NEMA Ease]:[DNV-GL Ease]])</f>
        <v>2.0591260281974</v>
      </c>
      <c r="Q5" s="3">
        <f>AVERAGEIF(Table1[[#This Row],[NEMA Impact]:[DNV-GL Impact]],"&gt;0")</f>
        <v>7.4</v>
      </c>
      <c r="R5" s="3">
        <f>_xlfn.STDEV.P(Table1[[#This Row],[NEMA Impact]:[DNV-GL Impact]])</f>
        <v>1.6248076809271921</v>
      </c>
      <c r="S5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5</v>
      </c>
    </row>
    <row r="6" spans="1:19" ht="30" x14ac:dyDescent="0.2">
      <c r="A6" s="2" t="s">
        <v>2</v>
      </c>
      <c r="B6" s="2" t="s">
        <v>6</v>
      </c>
      <c r="C6">
        <v>5</v>
      </c>
      <c r="D6" s="1">
        <v>2</v>
      </c>
      <c r="E6" s="1">
        <v>2</v>
      </c>
      <c r="F6" s="2"/>
      <c r="G6" s="4">
        <v>5</v>
      </c>
      <c r="H6" s="4">
        <v>6</v>
      </c>
      <c r="I6" s="4">
        <v>7</v>
      </c>
      <c r="J6" s="1">
        <v>7</v>
      </c>
      <c r="K6" s="1"/>
      <c r="L6" s="2"/>
      <c r="M6" s="4">
        <v>5</v>
      </c>
      <c r="N6" s="4">
        <v>6</v>
      </c>
      <c r="O6">
        <f>AVERAGEIF(C6:H6,"&gt;0")</f>
        <v>4</v>
      </c>
      <c r="P6">
        <f>_xlfn.STDEV.P(Table1[[#This Row],[NEMA Ease]:[DNV-GL Ease]])</f>
        <v>1.6733200530681511</v>
      </c>
      <c r="Q6" s="3">
        <f>AVERAGEIF(Table1[[#This Row],[NEMA Impact]:[DNV-GL Impact]],"&gt;0")</f>
        <v>6.25</v>
      </c>
      <c r="R6" s="3">
        <f>_xlfn.STDEV.P(Table1[[#This Row],[NEMA Impact]:[DNV-GL Impact]])</f>
        <v>0.82915619758884995</v>
      </c>
      <c r="S6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5</v>
      </c>
    </row>
    <row r="7" spans="1:19" ht="30" x14ac:dyDescent="0.2">
      <c r="A7" s="2" t="s">
        <v>2</v>
      </c>
      <c r="B7" s="2" t="s">
        <v>7</v>
      </c>
      <c r="C7">
        <v>3</v>
      </c>
      <c r="D7" s="1"/>
      <c r="E7" s="1"/>
      <c r="F7" s="2"/>
      <c r="G7" s="4">
        <v>6</v>
      </c>
      <c r="H7" s="4">
        <v>5</v>
      </c>
      <c r="I7" s="4">
        <v>10</v>
      </c>
      <c r="J7" s="1"/>
      <c r="K7" s="1"/>
      <c r="L7" s="2"/>
      <c r="M7" s="4">
        <v>5</v>
      </c>
      <c r="N7" s="4">
        <v>7</v>
      </c>
      <c r="O7">
        <f t="shared" si="0"/>
        <v>4.666666666666667</v>
      </c>
      <c r="P7">
        <f>_xlfn.STDEV.P(Table1[[#This Row],[NEMA Ease]:[DNV-GL Ease]])</f>
        <v>1.247219128924647</v>
      </c>
      <c r="Q7" s="3">
        <f>AVERAGEIF(Table1[[#This Row],[NEMA Impact]:[DNV-GL Impact]],"&gt;0")</f>
        <v>7.333333333333333</v>
      </c>
      <c r="R7" s="3">
        <f>_xlfn.STDEV.P(Table1[[#This Row],[NEMA Impact]:[DNV-GL Impact]])</f>
        <v>2.0548046676563256</v>
      </c>
      <c r="S7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8" spans="1:19" ht="30" x14ac:dyDescent="0.2">
      <c r="A8" s="2" t="s">
        <v>2</v>
      </c>
      <c r="B8" s="2" t="s">
        <v>8</v>
      </c>
      <c r="C8">
        <v>4</v>
      </c>
      <c r="D8" s="1"/>
      <c r="E8" s="1">
        <v>3</v>
      </c>
      <c r="F8" s="2"/>
      <c r="H8" s="4">
        <v>3</v>
      </c>
      <c r="I8" s="4">
        <v>8</v>
      </c>
      <c r="J8" s="1"/>
      <c r="K8" s="1">
        <v>9</v>
      </c>
      <c r="L8" s="2"/>
      <c r="N8" s="4">
        <v>7</v>
      </c>
      <c r="O8">
        <f t="shared" si="0"/>
        <v>3.3333333333333335</v>
      </c>
      <c r="P8">
        <f>_xlfn.STDEV.P(Table1[[#This Row],[NEMA Ease]:[DNV-GL Ease]])</f>
        <v>0.47140452079103168</v>
      </c>
      <c r="Q8" s="3">
        <f>AVERAGEIF(Table1[[#This Row],[NEMA Impact]:[DNV-GL Impact]],"&gt;0")</f>
        <v>8</v>
      </c>
      <c r="R8" s="3">
        <f>_xlfn.STDEV.P(Table1[[#This Row],[NEMA Impact]:[DNV-GL Impact]])</f>
        <v>0.81649658092772603</v>
      </c>
      <c r="S8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9" spans="1:19" ht="30" x14ac:dyDescent="0.2">
      <c r="A9" s="2" t="s">
        <v>2</v>
      </c>
      <c r="B9" s="2" t="s">
        <v>9</v>
      </c>
      <c r="C9">
        <v>2</v>
      </c>
      <c r="D9" s="1">
        <v>3</v>
      </c>
      <c r="E9" s="1">
        <v>2</v>
      </c>
      <c r="F9" s="2"/>
      <c r="H9" s="4">
        <v>4</v>
      </c>
      <c r="I9" s="4">
        <v>10</v>
      </c>
      <c r="J9" s="1">
        <v>7</v>
      </c>
      <c r="K9" s="1">
        <v>10</v>
      </c>
      <c r="L9" s="2"/>
      <c r="N9" s="4">
        <v>7</v>
      </c>
      <c r="O9">
        <f t="shared" si="0"/>
        <v>2.75</v>
      </c>
      <c r="P9">
        <f>_xlfn.STDEV.P(Table1[[#This Row],[NEMA Ease]:[DNV-GL Ease]])</f>
        <v>0.82915619758884995</v>
      </c>
      <c r="Q9" s="3">
        <f>AVERAGEIF(Table1[[#This Row],[NEMA Impact]:[DNV-GL Impact]],"&gt;0")</f>
        <v>8.5</v>
      </c>
      <c r="R9" s="3">
        <f>_xlfn.STDEV.P(Table1[[#This Row],[NEMA Impact]:[DNV-GL Impact]])</f>
        <v>1.5</v>
      </c>
      <c r="S9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10" spans="1:19" ht="45" x14ac:dyDescent="0.2">
      <c r="A10" s="2" t="s">
        <v>2</v>
      </c>
      <c r="B10" s="2" t="s">
        <v>10</v>
      </c>
      <c r="C10">
        <v>4</v>
      </c>
      <c r="D10" s="1">
        <v>3</v>
      </c>
      <c r="E10" s="1">
        <v>1</v>
      </c>
      <c r="F10" s="2"/>
      <c r="G10" s="4">
        <v>1</v>
      </c>
      <c r="H10" s="4">
        <v>2</v>
      </c>
      <c r="I10" s="4">
        <v>7</v>
      </c>
      <c r="J10" s="1">
        <v>7</v>
      </c>
      <c r="K10" s="1">
        <v>10</v>
      </c>
      <c r="L10" s="2"/>
      <c r="M10" s="4">
        <v>4</v>
      </c>
      <c r="N10" s="4">
        <v>9</v>
      </c>
      <c r="O10">
        <f t="shared" si="0"/>
        <v>2.2000000000000002</v>
      </c>
      <c r="P10">
        <f>_xlfn.STDEV.P(Table1[[#This Row],[NEMA Ease]:[DNV-GL Ease]])</f>
        <v>1.1661903789690602</v>
      </c>
      <c r="Q10" s="3">
        <f>AVERAGEIF(Table1[[#This Row],[NEMA Impact]:[DNV-GL Impact]],"&gt;0")</f>
        <v>7.4</v>
      </c>
      <c r="R10" s="3">
        <f>_xlfn.STDEV.P(Table1[[#This Row],[NEMA Impact]:[DNV-GL Impact]])</f>
        <v>2.0591260281974</v>
      </c>
      <c r="S10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5</v>
      </c>
    </row>
    <row r="11" spans="1:19" x14ac:dyDescent="0.2">
      <c r="A11" s="2" t="s">
        <v>11</v>
      </c>
      <c r="C11">
        <v>3</v>
      </c>
      <c r="D11" s="1"/>
      <c r="E11" s="1"/>
      <c r="F11" s="2">
        <v>10</v>
      </c>
      <c r="H11" s="4">
        <v>4</v>
      </c>
      <c r="I11" s="4">
        <v>7</v>
      </c>
      <c r="J11" s="1"/>
      <c r="K11" s="1"/>
      <c r="L11" s="2">
        <v>10</v>
      </c>
      <c r="N11" s="4">
        <v>7</v>
      </c>
      <c r="O11">
        <f t="shared" si="0"/>
        <v>5.666666666666667</v>
      </c>
      <c r="P11">
        <f>_xlfn.STDEV.P(Table1[[#This Row],[NEMA Ease]:[DNV-GL Ease]])</f>
        <v>3.0912061651652345</v>
      </c>
      <c r="Q11" s="3">
        <f>AVERAGEIF(Table1[[#This Row],[NEMA Impact]:[DNV-GL Impact]],"&gt;0")</f>
        <v>8</v>
      </c>
      <c r="R11" s="3">
        <f>_xlfn.STDEV.P(Table1[[#This Row],[NEMA Impact]:[DNV-GL Impact]])</f>
        <v>1.4142135623730951</v>
      </c>
      <c r="S11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12" spans="1:19" x14ac:dyDescent="0.2">
      <c r="A12" s="2" t="s">
        <v>12</v>
      </c>
      <c r="B12" s="2" t="s">
        <v>13</v>
      </c>
      <c r="C12">
        <v>2</v>
      </c>
      <c r="D12" s="1">
        <v>4</v>
      </c>
      <c r="E12" s="1"/>
      <c r="F12" s="2"/>
      <c r="H12" s="4">
        <v>6</v>
      </c>
      <c r="I12" s="4">
        <v>7</v>
      </c>
      <c r="J12" s="1">
        <v>8</v>
      </c>
      <c r="K12" s="1"/>
      <c r="L12" s="2"/>
      <c r="N12" s="4">
        <v>7</v>
      </c>
      <c r="O12">
        <f t="shared" si="0"/>
        <v>4</v>
      </c>
      <c r="P12">
        <f>_xlfn.STDEV.P(Table1[[#This Row],[NEMA Ease]:[DNV-GL Ease]])</f>
        <v>1.6329931618554521</v>
      </c>
      <c r="Q12" s="3">
        <f>AVERAGEIF(Table1[[#This Row],[NEMA Impact]:[DNV-GL Impact]],"&gt;0")</f>
        <v>7.333333333333333</v>
      </c>
      <c r="R12" s="3">
        <f>_xlfn.STDEV.P(Table1[[#This Row],[NEMA Impact]:[DNV-GL Impact]])</f>
        <v>0.47140452079103168</v>
      </c>
      <c r="S12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13" spans="1:19" ht="30" x14ac:dyDescent="0.2">
      <c r="A13" s="2" t="s">
        <v>12</v>
      </c>
      <c r="B13" s="2" t="s">
        <v>14</v>
      </c>
      <c r="C13">
        <v>5</v>
      </c>
      <c r="D13" s="1"/>
      <c r="E13" s="1"/>
      <c r="F13" s="2"/>
      <c r="H13" s="4">
        <v>5</v>
      </c>
      <c r="I13" s="4">
        <v>6</v>
      </c>
      <c r="J13" s="1"/>
      <c r="K13" s="1"/>
      <c r="L13" s="2"/>
      <c r="N13" s="4">
        <v>7</v>
      </c>
      <c r="O13">
        <f t="shared" si="0"/>
        <v>5</v>
      </c>
      <c r="P13">
        <f>_xlfn.STDEV.P(Table1[[#This Row],[NEMA Ease]:[DNV-GL Ease]])</f>
        <v>0</v>
      </c>
      <c r="Q13" s="3">
        <f>AVERAGEIF(Table1[[#This Row],[NEMA Impact]:[DNV-GL Impact]],"&gt;0")</f>
        <v>6.5</v>
      </c>
      <c r="R13" s="3">
        <f>_xlfn.STDEV.P(Table1[[#This Row],[NEMA Impact]:[DNV-GL Impact]])</f>
        <v>0.5</v>
      </c>
      <c r="S13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2</v>
      </c>
    </row>
    <row r="14" spans="1:19" ht="30" x14ac:dyDescent="0.2">
      <c r="A14" s="2" t="s">
        <v>15</v>
      </c>
      <c r="B14" s="2" t="s">
        <v>16</v>
      </c>
      <c r="C14">
        <v>5</v>
      </c>
      <c r="D14" s="1"/>
      <c r="E14" s="1">
        <v>7</v>
      </c>
      <c r="F14" s="2"/>
      <c r="G14" s="4">
        <v>2</v>
      </c>
      <c r="H14" s="4">
        <v>6</v>
      </c>
      <c r="I14" s="4">
        <v>6</v>
      </c>
      <c r="J14" s="1"/>
      <c r="K14" s="1">
        <v>8</v>
      </c>
      <c r="L14" s="2"/>
      <c r="M14" s="4">
        <v>6</v>
      </c>
      <c r="N14" s="4">
        <v>6</v>
      </c>
      <c r="O14">
        <f t="shared" si="0"/>
        <v>5</v>
      </c>
      <c r="P14">
        <f>_xlfn.STDEV.P(Table1[[#This Row],[NEMA Ease]:[DNV-GL Ease]])</f>
        <v>1.8708286933869707</v>
      </c>
      <c r="Q14" s="3">
        <f>AVERAGEIF(Table1[[#This Row],[NEMA Impact]:[DNV-GL Impact]],"&gt;0")</f>
        <v>6.5</v>
      </c>
      <c r="R14" s="3">
        <f>_xlfn.STDEV.P(Table1[[#This Row],[NEMA Impact]:[DNV-GL Impact]])</f>
        <v>0.8660254037844386</v>
      </c>
      <c r="S14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15" spans="1:19" ht="45" x14ac:dyDescent="0.2">
      <c r="A15" s="2" t="s">
        <v>15</v>
      </c>
      <c r="B15" s="2" t="s">
        <v>17</v>
      </c>
      <c r="C15">
        <v>8</v>
      </c>
      <c r="D15" s="1"/>
      <c r="E15" s="1">
        <v>5</v>
      </c>
      <c r="F15" s="2"/>
      <c r="G15" s="4">
        <v>3</v>
      </c>
      <c r="H15" s="4">
        <v>6</v>
      </c>
      <c r="I15" s="4">
        <v>5</v>
      </c>
      <c r="J15" s="1"/>
      <c r="K15" s="1">
        <v>8</v>
      </c>
      <c r="L15" s="2"/>
      <c r="M15" s="4">
        <v>6</v>
      </c>
      <c r="N15" s="4">
        <v>6</v>
      </c>
      <c r="O15">
        <f t="shared" si="0"/>
        <v>5.5</v>
      </c>
      <c r="P15">
        <f>_xlfn.STDEV.P(Table1[[#This Row],[NEMA Ease]:[DNV-GL Ease]])</f>
        <v>1.8027756377319946</v>
      </c>
      <c r="Q15" s="3">
        <f>AVERAGEIF(Table1[[#This Row],[NEMA Impact]:[DNV-GL Impact]],"&gt;0")</f>
        <v>6.25</v>
      </c>
      <c r="R15" s="3">
        <f>_xlfn.STDEV.P(Table1[[#This Row],[NEMA Impact]:[DNV-GL Impact]])</f>
        <v>1.0897247358851685</v>
      </c>
      <c r="S15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16" spans="1:19" ht="30" x14ac:dyDescent="0.2">
      <c r="A16" s="2" t="s">
        <v>18</v>
      </c>
      <c r="B16" s="2" t="s">
        <v>19</v>
      </c>
      <c r="C16">
        <v>7</v>
      </c>
      <c r="D16" s="1"/>
      <c r="E16" s="1"/>
      <c r="F16" s="2"/>
      <c r="H16" s="4">
        <v>5</v>
      </c>
      <c r="I16" s="4">
        <v>3</v>
      </c>
      <c r="J16" s="1"/>
      <c r="K16" s="1"/>
      <c r="L16" s="2"/>
      <c r="N16" s="4">
        <v>5</v>
      </c>
      <c r="O16">
        <f t="shared" si="0"/>
        <v>6</v>
      </c>
      <c r="P16">
        <f>_xlfn.STDEV.P(Table1[[#This Row],[NEMA Ease]:[DNV-GL Ease]])</f>
        <v>1</v>
      </c>
      <c r="Q16" s="3">
        <f>AVERAGEIF(Table1[[#This Row],[NEMA Impact]:[DNV-GL Impact]],"&gt;0")</f>
        <v>4</v>
      </c>
      <c r="R16" s="3">
        <f>_xlfn.STDEV.P(Table1[[#This Row],[NEMA Impact]:[DNV-GL Impact]])</f>
        <v>1</v>
      </c>
      <c r="S16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2</v>
      </c>
    </row>
    <row r="17" spans="1:19" ht="60" x14ac:dyDescent="0.2">
      <c r="A17" s="2" t="s">
        <v>20</v>
      </c>
      <c r="B17" s="2" t="s">
        <v>21</v>
      </c>
      <c r="C17">
        <v>8</v>
      </c>
      <c r="D17" s="1"/>
      <c r="E17" s="1"/>
      <c r="F17" s="2">
        <v>8</v>
      </c>
      <c r="G17" s="4">
        <v>1</v>
      </c>
      <c r="H17" s="4">
        <v>6</v>
      </c>
      <c r="I17" s="4">
        <v>5</v>
      </c>
      <c r="J17" s="1"/>
      <c r="K17" s="1"/>
      <c r="L17" s="2">
        <v>9</v>
      </c>
      <c r="M17" s="4">
        <v>1</v>
      </c>
      <c r="N17" s="4">
        <v>5</v>
      </c>
      <c r="O17">
        <f t="shared" si="0"/>
        <v>5.75</v>
      </c>
      <c r="P17">
        <f>_xlfn.STDEV.P(Table1[[#This Row],[NEMA Ease]:[DNV-GL Ease]])</f>
        <v>2.8613807855648994</v>
      </c>
      <c r="Q17" s="3">
        <f>AVERAGEIF(Table1[[#This Row],[NEMA Impact]:[DNV-GL Impact]],"&gt;0")</f>
        <v>5</v>
      </c>
      <c r="R17" s="3">
        <f>_xlfn.STDEV.P(Table1[[#This Row],[NEMA Impact]:[DNV-GL Impact]])</f>
        <v>2.8284271247461903</v>
      </c>
      <c r="S17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18" spans="1:19" ht="30" x14ac:dyDescent="0.2">
      <c r="A18" s="2" t="s">
        <v>22</v>
      </c>
      <c r="B18" s="2" t="s">
        <v>22</v>
      </c>
      <c r="C18">
        <v>8</v>
      </c>
      <c r="D18" s="1"/>
      <c r="E18" s="1"/>
      <c r="F18" s="2"/>
      <c r="G18" s="4">
        <v>3</v>
      </c>
      <c r="H18" s="4">
        <v>5</v>
      </c>
      <c r="I18" s="4">
        <v>3</v>
      </c>
      <c r="J18" s="1"/>
      <c r="K18" s="1"/>
      <c r="L18" s="2"/>
      <c r="M18" s="4">
        <v>6</v>
      </c>
      <c r="N18" s="4">
        <v>6</v>
      </c>
      <c r="O18">
        <f t="shared" si="0"/>
        <v>5.333333333333333</v>
      </c>
      <c r="P18">
        <f>_xlfn.STDEV.P(Table1[[#This Row],[NEMA Ease]:[DNV-GL Ease]])</f>
        <v>2.0548046676563256</v>
      </c>
      <c r="Q18" s="3">
        <f>AVERAGEIF(Table1[[#This Row],[NEMA Impact]:[DNV-GL Impact]],"&gt;0")</f>
        <v>5</v>
      </c>
      <c r="R18" s="3">
        <f>_xlfn.STDEV.P(Table1[[#This Row],[NEMA Impact]:[DNV-GL Impact]])</f>
        <v>1.4142135623730951</v>
      </c>
      <c r="S18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19" spans="1:19" x14ac:dyDescent="0.2">
      <c r="A19" s="2" t="s">
        <v>23</v>
      </c>
      <c r="B19" s="2" t="s">
        <v>23</v>
      </c>
      <c r="C19">
        <v>6</v>
      </c>
      <c r="D19" s="1"/>
      <c r="E19" s="1"/>
      <c r="F19" s="2">
        <v>7</v>
      </c>
      <c r="G19" s="4">
        <v>1</v>
      </c>
      <c r="I19" s="4">
        <v>8</v>
      </c>
      <c r="J19" s="1"/>
      <c r="K19" s="1"/>
      <c r="L19" s="2"/>
      <c r="M19" s="4">
        <v>1</v>
      </c>
      <c r="O19">
        <f t="shared" si="0"/>
        <v>4.666666666666667</v>
      </c>
      <c r="P19">
        <f>_xlfn.STDEV.P(Table1[[#This Row],[NEMA Ease]:[DNV-GL Ease]])</f>
        <v>2.6246692913372702</v>
      </c>
      <c r="Q19" s="3">
        <f>AVERAGEIF(Table1[[#This Row],[NEMA Impact]:[DNV-GL Impact]],"&gt;0")</f>
        <v>4.5</v>
      </c>
      <c r="R19" s="3">
        <f>_xlfn.STDEV.P(Table1[[#This Row],[NEMA Impact]:[DNV-GL Impact]])</f>
        <v>3.5</v>
      </c>
      <c r="S19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20" spans="1:19" x14ac:dyDescent="0.2">
      <c r="A20" s="2" t="s">
        <v>24</v>
      </c>
      <c r="B20" s="2" t="s">
        <v>25</v>
      </c>
      <c r="C20">
        <v>8</v>
      </c>
      <c r="D20" s="1"/>
      <c r="E20" s="1"/>
      <c r="F20" s="2"/>
      <c r="G20" s="4">
        <v>1</v>
      </c>
      <c r="H20" s="4">
        <v>5</v>
      </c>
      <c r="I20" s="4">
        <v>7</v>
      </c>
      <c r="J20" s="1"/>
      <c r="K20" s="1"/>
      <c r="L20" s="2"/>
      <c r="M20" s="4">
        <v>7</v>
      </c>
      <c r="N20" s="4">
        <v>6</v>
      </c>
      <c r="O20">
        <f t="shared" si="0"/>
        <v>4.666666666666667</v>
      </c>
      <c r="P20">
        <f>_xlfn.STDEV.P(Table1[[#This Row],[NEMA Ease]:[DNV-GL Ease]])</f>
        <v>2.8674417556808756</v>
      </c>
      <c r="Q20" s="3">
        <f>AVERAGEIF(Table1[[#This Row],[NEMA Impact]:[DNV-GL Impact]],"&gt;0")</f>
        <v>6.666666666666667</v>
      </c>
      <c r="R20" s="3">
        <f>_xlfn.STDEV.P(Table1[[#This Row],[NEMA Impact]:[DNV-GL Impact]])</f>
        <v>0.47140452079103168</v>
      </c>
      <c r="S20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21" spans="1:19" x14ac:dyDescent="0.2">
      <c r="A21" s="2" t="s">
        <v>26</v>
      </c>
      <c r="B21" s="2" t="s">
        <v>27</v>
      </c>
      <c r="C21">
        <v>9</v>
      </c>
      <c r="D21" s="1"/>
      <c r="E21" s="1"/>
      <c r="F21" s="2"/>
      <c r="I21" s="4">
        <v>6</v>
      </c>
      <c r="J21" s="1"/>
      <c r="K21" s="1"/>
      <c r="L21" s="2"/>
      <c r="O21">
        <f t="shared" si="0"/>
        <v>9</v>
      </c>
      <c r="P21">
        <f>_xlfn.STDEV.P(Table1[[#This Row],[NEMA Ease]:[DNV-GL Ease]])</f>
        <v>0</v>
      </c>
      <c r="Q21" s="3">
        <f>AVERAGEIF(Table1[[#This Row],[NEMA Impact]:[DNV-GL Impact]],"&gt;0")</f>
        <v>6</v>
      </c>
      <c r="R21" s="3">
        <f>_xlfn.STDEV.P(Table1[[#This Row],[NEMA Impact]:[DNV-GL Impact]])</f>
        <v>0</v>
      </c>
      <c r="S21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1</v>
      </c>
    </row>
    <row r="22" spans="1:19" ht="30" x14ac:dyDescent="0.2">
      <c r="A22" s="2" t="s">
        <v>28</v>
      </c>
      <c r="B22" s="2" t="s">
        <v>29</v>
      </c>
      <c r="C22">
        <v>4</v>
      </c>
      <c r="D22" s="1">
        <v>4</v>
      </c>
      <c r="E22" s="1"/>
      <c r="F22" s="2"/>
      <c r="G22" s="4">
        <v>1</v>
      </c>
      <c r="H22" s="4">
        <v>6</v>
      </c>
      <c r="I22" s="4">
        <v>7</v>
      </c>
      <c r="J22" s="1">
        <v>7</v>
      </c>
      <c r="K22" s="1"/>
      <c r="L22" s="2"/>
      <c r="M22" s="4">
        <v>7</v>
      </c>
      <c r="N22" s="4">
        <v>6</v>
      </c>
      <c r="O22">
        <f t="shared" si="0"/>
        <v>3.75</v>
      </c>
      <c r="P22">
        <f>_xlfn.STDEV.P(Table1[[#This Row],[NEMA Ease]:[DNV-GL Ease]])</f>
        <v>1.7853571071357126</v>
      </c>
      <c r="Q22" s="3">
        <f>AVERAGEIF(Table1[[#This Row],[NEMA Impact]:[DNV-GL Impact]],"&gt;0")</f>
        <v>6.75</v>
      </c>
      <c r="R22" s="3">
        <f>_xlfn.STDEV.P(Table1[[#This Row],[NEMA Impact]:[DNV-GL Impact]])</f>
        <v>0.4330127018922193</v>
      </c>
      <c r="S22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23" spans="1:19" ht="45" x14ac:dyDescent="0.2">
      <c r="A23" s="2" t="s">
        <v>30</v>
      </c>
      <c r="B23" s="2" t="s">
        <v>31</v>
      </c>
      <c r="C23">
        <v>9</v>
      </c>
      <c r="D23" s="1">
        <v>6</v>
      </c>
      <c r="E23" s="1">
        <v>7</v>
      </c>
      <c r="F23" s="2">
        <v>7</v>
      </c>
      <c r="G23" s="4">
        <v>8</v>
      </c>
      <c r="H23" s="4">
        <v>5</v>
      </c>
      <c r="I23" s="4">
        <v>7</v>
      </c>
      <c r="J23" s="1">
        <v>6</v>
      </c>
      <c r="K23" s="1">
        <v>9</v>
      </c>
      <c r="L23" s="2"/>
      <c r="M23" s="4">
        <v>10</v>
      </c>
      <c r="N23" s="4">
        <v>8</v>
      </c>
      <c r="O23">
        <f t="shared" si="0"/>
        <v>7</v>
      </c>
      <c r="P23">
        <f>_xlfn.STDEV.P(Table1[[#This Row],[NEMA Ease]:[DNV-GL Ease]])</f>
        <v>1.2909944487358056</v>
      </c>
      <c r="Q23" s="3">
        <f>AVERAGEIF(Table1[[#This Row],[NEMA Impact]:[DNV-GL Impact]],"&gt;0")</f>
        <v>8</v>
      </c>
      <c r="R23" s="3">
        <f>_xlfn.STDEV.P(Table1[[#This Row],[NEMA Impact]:[DNV-GL Impact]])</f>
        <v>1.4142135623730951</v>
      </c>
      <c r="S23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6</v>
      </c>
    </row>
    <row r="24" spans="1:19" ht="30" x14ac:dyDescent="0.2">
      <c r="A24" s="2" t="s">
        <v>30</v>
      </c>
      <c r="B24" s="2" t="s">
        <v>32</v>
      </c>
      <c r="C24">
        <v>8</v>
      </c>
      <c r="D24" s="1"/>
      <c r="E24" s="1">
        <v>7</v>
      </c>
      <c r="F24" s="2">
        <v>6</v>
      </c>
      <c r="H24" s="4">
        <v>6</v>
      </c>
      <c r="I24" s="4">
        <v>3</v>
      </c>
      <c r="J24" s="1"/>
      <c r="K24" s="1">
        <v>7</v>
      </c>
      <c r="L24" s="2"/>
      <c r="N24" s="4">
        <v>6</v>
      </c>
      <c r="O24">
        <f t="shared" si="0"/>
        <v>6.75</v>
      </c>
      <c r="P24">
        <f>_xlfn.STDEV.P(Table1[[#This Row],[NEMA Ease]:[DNV-GL Ease]])</f>
        <v>0.82915619758884995</v>
      </c>
      <c r="Q24" s="3">
        <f>AVERAGEIF(Table1[[#This Row],[NEMA Impact]:[DNV-GL Impact]],"&gt;0")</f>
        <v>5.333333333333333</v>
      </c>
      <c r="R24" s="3">
        <f>_xlfn.STDEV.P(Table1[[#This Row],[NEMA Impact]:[DNV-GL Impact]])</f>
        <v>1.699673171197595</v>
      </c>
      <c r="S24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25" spans="1:19" ht="45" x14ac:dyDescent="0.2">
      <c r="A25" s="2" t="s">
        <v>30</v>
      </c>
      <c r="B25" s="2" t="s">
        <v>33</v>
      </c>
      <c r="C25">
        <v>6</v>
      </c>
      <c r="D25" s="1"/>
      <c r="E25" s="1">
        <v>4</v>
      </c>
      <c r="F25" s="2"/>
      <c r="G25" s="4">
        <v>1</v>
      </c>
      <c r="H25" s="4">
        <v>6</v>
      </c>
      <c r="I25" s="4">
        <v>4</v>
      </c>
      <c r="J25" s="1"/>
      <c r="K25" s="1">
        <v>8</v>
      </c>
      <c r="L25" s="2"/>
      <c r="M25" s="4">
        <v>5</v>
      </c>
      <c r="N25" s="4">
        <v>7</v>
      </c>
      <c r="O25">
        <f t="shared" si="0"/>
        <v>4.25</v>
      </c>
      <c r="P25">
        <f>_xlfn.STDEV.P(Table1[[#This Row],[NEMA Ease]:[DNV-GL Ease]])</f>
        <v>2.0463381929681126</v>
      </c>
      <c r="Q25" s="3">
        <f>AVERAGEIF(Table1[[#This Row],[NEMA Impact]:[DNV-GL Impact]],"&gt;0")</f>
        <v>6</v>
      </c>
      <c r="R25" s="3">
        <f>_xlfn.STDEV.P(Table1[[#This Row],[NEMA Impact]:[DNV-GL Impact]])</f>
        <v>1.5811388300841898</v>
      </c>
      <c r="S25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26" spans="1:19" ht="30" x14ac:dyDescent="0.2">
      <c r="A26" s="2" t="s">
        <v>34</v>
      </c>
      <c r="B26" s="2" t="s">
        <v>34</v>
      </c>
      <c r="C26">
        <v>6</v>
      </c>
      <c r="D26" s="1"/>
      <c r="E26" s="1"/>
      <c r="F26" s="2">
        <v>7</v>
      </c>
      <c r="H26" s="4">
        <v>5</v>
      </c>
      <c r="I26" s="4">
        <v>4</v>
      </c>
      <c r="J26" s="1"/>
      <c r="K26" s="1"/>
      <c r="L26" s="2"/>
      <c r="N26" s="4">
        <v>6</v>
      </c>
      <c r="O26">
        <f t="shared" si="0"/>
        <v>6</v>
      </c>
      <c r="P26">
        <f>_xlfn.STDEV.P(Table1[[#This Row],[NEMA Ease]:[DNV-GL Ease]])</f>
        <v>0.81649658092772603</v>
      </c>
      <c r="Q26" s="3">
        <f>AVERAGEIF(Table1[[#This Row],[NEMA Impact]:[DNV-GL Impact]],"&gt;0")</f>
        <v>5</v>
      </c>
      <c r="R26" s="3">
        <f>_xlfn.STDEV.P(Table1[[#This Row],[NEMA Impact]:[DNV-GL Impact]])</f>
        <v>1</v>
      </c>
      <c r="S26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27" spans="1:19" ht="45" x14ac:dyDescent="0.2">
      <c r="A27" s="2" t="s">
        <v>35</v>
      </c>
      <c r="B27" s="2" t="s">
        <v>36</v>
      </c>
      <c r="C27">
        <v>8</v>
      </c>
      <c r="D27" s="1">
        <v>4</v>
      </c>
      <c r="E27" s="1"/>
      <c r="F27" s="2"/>
      <c r="G27" s="4">
        <v>1</v>
      </c>
      <c r="H27" s="4">
        <v>4</v>
      </c>
      <c r="I27" s="4">
        <v>8</v>
      </c>
      <c r="J27" s="1">
        <v>7</v>
      </c>
      <c r="K27" s="1"/>
      <c r="L27" s="2"/>
      <c r="M27" s="4">
        <v>1</v>
      </c>
      <c r="N27" s="4">
        <v>8</v>
      </c>
      <c r="O27">
        <f t="shared" si="0"/>
        <v>4.25</v>
      </c>
      <c r="P27">
        <f>_xlfn.STDEV.P(Table1[[#This Row],[NEMA Ease]:[DNV-GL Ease]])</f>
        <v>2.4874685927665499</v>
      </c>
      <c r="Q27" s="3">
        <f>AVERAGEIF(Table1[[#This Row],[NEMA Impact]:[DNV-GL Impact]],"&gt;0")</f>
        <v>6</v>
      </c>
      <c r="R27" s="3">
        <f>_xlfn.STDEV.P(Table1[[#This Row],[NEMA Impact]:[DNV-GL Impact]])</f>
        <v>2.9154759474226504</v>
      </c>
      <c r="S27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28" spans="1:19" ht="45" x14ac:dyDescent="0.2">
      <c r="A28" s="2" t="s">
        <v>35</v>
      </c>
      <c r="B28" s="2" t="s">
        <v>37</v>
      </c>
      <c r="C28">
        <v>8</v>
      </c>
      <c r="D28" s="1"/>
      <c r="E28" s="1"/>
      <c r="F28" s="2">
        <v>8</v>
      </c>
      <c r="G28" s="4">
        <v>1</v>
      </c>
      <c r="H28" s="4">
        <v>5</v>
      </c>
      <c r="I28" s="4">
        <v>8</v>
      </c>
      <c r="J28" s="1"/>
      <c r="K28" s="1"/>
      <c r="L28" s="2"/>
      <c r="M28" s="4">
        <v>1</v>
      </c>
      <c r="N28" s="4">
        <v>6</v>
      </c>
      <c r="O28">
        <f t="shared" si="0"/>
        <v>5.5</v>
      </c>
      <c r="P28">
        <f>_xlfn.STDEV.P(Table1[[#This Row],[NEMA Ease]:[DNV-GL Ease]])</f>
        <v>2.8722813232690143</v>
      </c>
      <c r="Q28" s="3">
        <f>AVERAGEIF(Table1[[#This Row],[NEMA Impact]:[DNV-GL Impact]],"&gt;0")</f>
        <v>5</v>
      </c>
      <c r="R28" s="3">
        <f>_xlfn.STDEV.P(Table1[[#This Row],[NEMA Impact]:[DNV-GL Impact]])</f>
        <v>2.9439202887759488</v>
      </c>
      <c r="S28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29" spans="1:19" ht="30" x14ac:dyDescent="0.2">
      <c r="A29" s="2" t="s">
        <v>35</v>
      </c>
      <c r="B29" s="2" t="s">
        <v>38</v>
      </c>
      <c r="C29">
        <v>8</v>
      </c>
      <c r="D29" s="1">
        <v>4</v>
      </c>
      <c r="E29" s="1"/>
      <c r="F29" s="2">
        <v>8</v>
      </c>
      <c r="H29" s="4">
        <v>5</v>
      </c>
      <c r="I29" s="4">
        <v>6</v>
      </c>
      <c r="J29" s="1"/>
      <c r="K29" s="1"/>
      <c r="L29" s="2">
        <v>9</v>
      </c>
      <c r="N29" s="4">
        <v>6</v>
      </c>
      <c r="O29">
        <f t="shared" si="0"/>
        <v>6.25</v>
      </c>
      <c r="P29">
        <f>_xlfn.STDEV.P(Table1[[#This Row],[NEMA Ease]:[DNV-GL Ease]])</f>
        <v>1.7853571071357126</v>
      </c>
      <c r="Q29" s="3">
        <f>AVERAGEIF(Table1[[#This Row],[NEMA Impact]:[DNV-GL Impact]],"&gt;0")</f>
        <v>7</v>
      </c>
      <c r="R29" s="3">
        <f>_xlfn.STDEV.P(Table1[[#This Row],[NEMA Impact]:[DNV-GL Impact]])</f>
        <v>1.4142135623730951</v>
      </c>
      <c r="S29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30" spans="1:19" ht="60" x14ac:dyDescent="0.2">
      <c r="A30" s="2" t="s">
        <v>39</v>
      </c>
      <c r="B30" s="2" t="s">
        <v>40</v>
      </c>
      <c r="C30">
        <v>5</v>
      </c>
      <c r="D30" s="1"/>
      <c r="E30" s="1"/>
      <c r="F30" s="2"/>
      <c r="H30" s="4">
        <v>5</v>
      </c>
      <c r="I30" s="4">
        <v>6</v>
      </c>
      <c r="J30" s="1"/>
      <c r="K30" s="1"/>
      <c r="L30" s="2"/>
      <c r="N30" s="4">
        <v>6</v>
      </c>
      <c r="O30">
        <f t="shared" si="0"/>
        <v>5</v>
      </c>
      <c r="P30">
        <f>_xlfn.STDEV.P(Table1[[#This Row],[NEMA Ease]:[DNV-GL Ease]])</f>
        <v>0</v>
      </c>
      <c r="Q30" s="3">
        <f>AVERAGEIF(Table1[[#This Row],[NEMA Impact]:[DNV-GL Impact]],"&gt;0")</f>
        <v>6</v>
      </c>
      <c r="R30" s="3">
        <f>_xlfn.STDEV.P(Table1[[#This Row],[NEMA Impact]:[DNV-GL Impact]])</f>
        <v>0</v>
      </c>
      <c r="S30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2</v>
      </c>
    </row>
    <row r="31" spans="1:19" ht="45" x14ac:dyDescent="0.2">
      <c r="A31" s="2" t="s">
        <v>41</v>
      </c>
      <c r="B31" s="2" t="s">
        <v>42</v>
      </c>
      <c r="C31">
        <v>9</v>
      </c>
      <c r="D31" s="1"/>
      <c r="E31" s="1"/>
      <c r="F31" s="2"/>
      <c r="H31" s="4">
        <v>6</v>
      </c>
      <c r="I31" s="4">
        <v>6</v>
      </c>
      <c r="J31" s="1"/>
      <c r="K31" s="1"/>
      <c r="L31" s="2"/>
      <c r="N31" s="4">
        <v>5</v>
      </c>
      <c r="O31">
        <f t="shared" si="0"/>
        <v>7.5</v>
      </c>
      <c r="P31">
        <f>_xlfn.STDEV.P(Table1[[#This Row],[NEMA Ease]:[DNV-GL Ease]])</f>
        <v>1.5</v>
      </c>
      <c r="Q31" s="3">
        <f>AVERAGEIF(Table1[[#This Row],[NEMA Impact]:[DNV-GL Impact]],"&gt;0")</f>
        <v>5.5</v>
      </c>
      <c r="R31" s="3">
        <f>_xlfn.STDEV.P(Table1[[#This Row],[NEMA Impact]:[DNV-GL Impact]])</f>
        <v>0.5</v>
      </c>
      <c r="S31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2</v>
      </c>
    </row>
    <row r="32" spans="1:19" x14ac:dyDescent="0.2">
      <c r="A32" s="2" t="s">
        <v>43</v>
      </c>
      <c r="B32" s="2" t="s">
        <v>43</v>
      </c>
      <c r="C32">
        <v>3</v>
      </c>
      <c r="D32" s="1">
        <v>3</v>
      </c>
      <c r="E32" s="1"/>
      <c r="F32" s="2"/>
      <c r="H32" s="4">
        <v>4</v>
      </c>
      <c r="I32" s="4">
        <v>4</v>
      </c>
      <c r="J32" s="1">
        <v>7</v>
      </c>
      <c r="K32" s="1"/>
      <c r="L32" s="2"/>
      <c r="N32" s="4">
        <v>7</v>
      </c>
      <c r="O32">
        <f t="shared" si="0"/>
        <v>3.3333333333333335</v>
      </c>
      <c r="P32">
        <f>_xlfn.STDEV.P(Table1[[#This Row],[NEMA Ease]:[DNV-GL Ease]])</f>
        <v>0.47140452079103168</v>
      </c>
      <c r="Q32" s="3">
        <f>AVERAGEIF(Table1[[#This Row],[NEMA Impact]:[DNV-GL Impact]],"&gt;0")</f>
        <v>6</v>
      </c>
      <c r="R32" s="3">
        <f>_xlfn.STDEV.P(Table1[[#This Row],[NEMA Impact]:[DNV-GL Impact]])</f>
        <v>1.4142135623730951</v>
      </c>
      <c r="S32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33" spans="1:19" ht="30" x14ac:dyDescent="0.2">
      <c r="A33" s="2" t="s">
        <v>44</v>
      </c>
      <c r="B33" s="2" t="s">
        <v>45</v>
      </c>
      <c r="C33">
        <v>4</v>
      </c>
      <c r="D33" s="1"/>
      <c r="E33" s="1">
        <v>5</v>
      </c>
      <c r="F33" s="2"/>
      <c r="G33" s="4">
        <v>1</v>
      </c>
      <c r="H33" s="4">
        <v>6</v>
      </c>
      <c r="I33" s="4">
        <v>5</v>
      </c>
      <c r="J33" s="1"/>
      <c r="K33" s="1">
        <v>7</v>
      </c>
      <c r="L33" s="2"/>
      <c r="M33" s="4">
        <v>5</v>
      </c>
      <c r="N33" s="4">
        <v>7</v>
      </c>
      <c r="O33">
        <f t="shared" si="0"/>
        <v>4</v>
      </c>
      <c r="P33">
        <f>_xlfn.STDEV.P(Table1[[#This Row],[NEMA Ease]:[DNV-GL Ease]])</f>
        <v>1.8708286933869707</v>
      </c>
      <c r="Q33" s="3">
        <f>AVERAGEIF(Table1[[#This Row],[NEMA Impact]:[DNV-GL Impact]],"&gt;0")</f>
        <v>6</v>
      </c>
      <c r="R33" s="3">
        <f>_xlfn.STDEV.P(Table1[[#This Row],[NEMA Impact]:[DNV-GL Impact]])</f>
        <v>1</v>
      </c>
      <c r="S33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34" spans="1:19" ht="75" x14ac:dyDescent="0.2">
      <c r="A34" s="2" t="s">
        <v>46</v>
      </c>
      <c r="B34" s="2" t="s">
        <v>47</v>
      </c>
      <c r="C34">
        <v>6</v>
      </c>
      <c r="D34" s="1">
        <v>2</v>
      </c>
      <c r="E34" s="1">
        <v>4</v>
      </c>
      <c r="F34" s="2">
        <v>6</v>
      </c>
      <c r="G34" s="4">
        <v>1</v>
      </c>
      <c r="H34" s="4">
        <v>3</v>
      </c>
      <c r="I34" s="4">
        <v>6</v>
      </c>
      <c r="J34" s="1">
        <v>6</v>
      </c>
      <c r="K34" s="1">
        <v>7</v>
      </c>
      <c r="L34" s="2">
        <v>8</v>
      </c>
      <c r="M34" s="4">
        <v>5</v>
      </c>
      <c r="N34" s="4">
        <v>8</v>
      </c>
      <c r="O34">
        <f t="shared" si="0"/>
        <v>3.6666666666666665</v>
      </c>
      <c r="P34">
        <f>_xlfn.STDEV.P(Table1[[#This Row],[NEMA Ease]:[DNV-GL Ease]])</f>
        <v>1.8856180831641267</v>
      </c>
      <c r="Q34" s="3">
        <f>AVERAGEIF(Table1[[#This Row],[NEMA Impact]:[DNV-GL Impact]],"&gt;0")</f>
        <v>6.666666666666667</v>
      </c>
      <c r="R34" s="3">
        <f>_xlfn.STDEV.P(Table1[[#This Row],[NEMA Impact]:[DNV-GL Impact]])</f>
        <v>1.1055415967851334</v>
      </c>
      <c r="S34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6</v>
      </c>
    </row>
    <row r="35" spans="1:19" ht="60" x14ac:dyDescent="0.2">
      <c r="A35" s="2" t="s">
        <v>48</v>
      </c>
      <c r="B35" s="2" t="s">
        <v>49</v>
      </c>
      <c r="C35">
        <v>7</v>
      </c>
      <c r="D35" s="1"/>
      <c r="E35" s="1"/>
      <c r="F35" s="2"/>
      <c r="G35" s="4">
        <v>1</v>
      </c>
      <c r="H35" s="4">
        <v>3</v>
      </c>
      <c r="I35" s="4">
        <v>7</v>
      </c>
      <c r="J35" s="1"/>
      <c r="K35" s="1"/>
      <c r="L35" s="2"/>
      <c r="M35" s="4">
        <v>4</v>
      </c>
      <c r="N35" s="4">
        <v>7</v>
      </c>
      <c r="O35">
        <f t="shared" si="0"/>
        <v>3.6666666666666665</v>
      </c>
      <c r="P35">
        <f>_xlfn.STDEV.P(Table1[[#This Row],[NEMA Ease]:[DNV-GL Ease]])</f>
        <v>2.4944382578492941</v>
      </c>
      <c r="Q35" s="3">
        <f>AVERAGEIF(Table1[[#This Row],[NEMA Impact]:[DNV-GL Impact]],"&gt;0")</f>
        <v>6</v>
      </c>
      <c r="R35" s="3">
        <f>_xlfn.STDEV.P(Table1[[#This Row],[NEMA Impact]:[DNV-GL Impact]])</f>
        <v>1.4142135623730951</v>
      </c>
      <c r="S35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36" spans="1:19" ht="45" x14ac:dyDescent="0.2">
      <c r="A36" s="2"/>
      <c r="B36" s="2" t="s">
        <v>50</v>
      </c>
      <c r="C36">
        <v>6</v>
      </c>
      <c r="D36" s="1"/>
      <c r="E36" s="1"/>
      <c r="F36" s="2"/>
      <c r="G36" s="4">
        <v>1</v>
      </c>
      <c r="H36" s="4">
        <v>6</v>
      </c>
      <c r="I36" s="4">
        <v>7</v>
      </c>
      <c r="J36" s="1"/>
      <c r="K36" s="1"/>
      <c r="L36" s="2"/>
      <c r="M36" s="4">
        <v>1</v>
      </c>
      <c r="N36" s="4">
        <v>7</v>
      </c>
      <c r="O36">
        <f t="shared" si="0"/>
        <v>4.333333333333333</v>
      </c>
      <c r="P36">
        <f>_xlfn.STDEV.P(Table1[[#This Row],[NEMA Ease]:[DNV-GL Ease]])</f>
        <v>2.3570226039551585</v>
      </c>
      <c r="Q36" s="3">
        <f>AVERAGEIF(Table1[[#This Row],[NEMA Impact]:[DNV-GL Impact]],"&gt;0")</f>
        <v>5</v>
      </c>
      <c r="R36" s="3">
        <f>_xlfn.STDEV.P(Table1[[#This Row],[NEMA Impact]:[DNV-GL Impact]])</f>
        <v>2.8284271247461903</v>
      </c>
      <c r="S36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37" spans="1:19" ht="30" x14ac:dyDescent="0.2">
      <c r="A37" s="2" t="s">
        <v>51</v>
      </c>
      <c r="B37" s="2" t="s">
        <v>52</v>
      </c>
      <c r="C37">
        <v>6</v>
      </c>
      <c r="D37" s="1"/>
      <c r="E37" s="1"/>
      <c r="F37" s="2"/>
      <c r="G37" s="4">
        <v>5</v>
      </c>
      <c r="H37" s="4">
        <v>6</v>
      </c>
      <c r="I37" s="4">
        <v>7</v>
      </c>
      <c r="J37" s="1"/>
      <c r="K37" s="1"/>
      <c r="L37" s="2"/>
      <c r="M37" s="4">
        <v>4</v>
      </c>
      <c r="N37" s="4">
        <v>7</v>
      </c>
      <c r="O37">
        <f t="shared" si="0"/>
        <v>5.666666666666667</v>
      </c>
      <c r="P37">
        <f>_xlfn.STDEV.P(Table1[[#This Row],[NEMA Ease]:[DNV-GL Ease]])</f>
        <v>0.47140452079103168</v>
      </c>
      <c r="Q37" s="3">
        <f>AVERAGEIF(Table1[[#This Row],[NEMA Impact]:[DNV-GL Impact]],"&gt;0")</f>
        <v>6</v>
      </c>
      <c r="R37" s="3">
        <f>_xlfn.STDEV.P(Table1[[#This Row],[NEMA Impact]:[DNV-GL Impact]])</f>
        <v>1.4142135623730951</v>
      </c>
      <c r="S37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38" spans="1:19" ht="30" x14ac:dyDescent="0.2">
      <c r="A38" s="2" t="s">
        <v>53</v>
      </c>
      <c r="B38" s="2" t="s">
        <v>54</v>
      </c>
      <c r="C38">
        <v>8</v>
      </c>
      <c r="D38" s="1"/>
      <c r="E38" s="1"/>
      <c r="F38" s="2"/>
      <c r="H38" s="4">
        <v>6</v>
      </c>
      <c r="I38" s="4">
        <v>5</v>
      </c>
      <c r="J38" s="1"/>
      <c r="K38" s="1"/>
      <c r="L38" s="2"/>
      <c r="N38" s="4">
        <v>5</v>
      </c>
      <c r="O38">
        <f t="shared" si="0"/>
        <v>7</v>
      </c>
      <c r="P38">
        <f>_xlfn.STDEV.P(Table1[[#This Row],[NEMA Ease]:[DNV-GL Ease]])</f>
        <v>1</v>
      </c>
      <c r="Q38" s="3">
        <f>AVERAGEIF(Table1[[#This Row],[NEMA Impact]:[DNV-GL Impact]],"&gt;0")</f>
        <v>5</v>
      </c>
      <c r="R38" s="3">
        <f>_xlfn.STDEV.P(Table1[[#This Row],[NEMA Impact]:[DNV-GL Impact]])</f>
        <v>0</v>
      </c>
      <c r="S38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2</v>
      </c>
    </row>
    <row r="39" spans="1:19" ht="30" x14ac:dyDescent="0.2">
      <c r="A39" s="2" t="s">
        <v>55</v>
      </c>
      <c r="B39" s="2" t="s">
        <v>56</v>
      </c>
      <c r="C39">
        <v>6</v>
      </c>
      <c r="D39" s="1">
        <v>3.5</v>
      </c>
      <c r="E39" s="1"/>
      <c r="F39" s="2"/>
      <c r="H39" s="4">
        <v>6</v>
      </c>
      <c r="I39" s="4">
        <v>7</v>
      </c>
      <c r="J39" s="1"/>
      <c r="K39" s="1"/>
      <c r="L39" s="2"/>
      <c r="N39" s="4">
        <v>4</v>
      </c>
      <c r="O39">
        <f t="shared" si="0"/>
        <v>5.166666666666667</v>
      </c>
      <c r="P39">
        <f>_xlfn.STDEV.P(Table1[[#This Row],[NEMA Ease]:[DNV-GL Ease]])</f>
        <v>1.1785113019775793</v>
      </c>
      <c r="Q39" s="3">
        <f>AVERAGEIF(Table1[[#This Row],[NEMA Impact]:[DNV-GL Impact]],"&gt;0")</f>
        <v>5.5</v>
      </c>
      <c r="R39" s="3">
        <f>_xlfn.STDEV.P(Table1[[#This Row],[NEMA Impact]:[DNV-GL Impact]])</f>
        <v>1.5</v>
      </c>
      <c r="S39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40" spans="1:19" ht="60" x14ac:dyDescent="0.2">
      <c r="A40" s="2" t="s">
        <v>57</v>
      </c>
      <c r="B40" s="2" t="s">
        <v>58</v>
      </c>
      <c r="D40" s="1"/>
      <c r="E40" s="1"/>
      <c r="F40" s="2">
        <v>8</v>
      </c>
      <c r="G40" s="4">
        <v>1</v>
      </c>
      <c r="H40" s="4">
        <v>6</v>
      </c>
      <c r="I40" s="4"/>
      <c r="J40" s="1"/>
      <c r="K40" s="1"/>
      <c r="L40" s="2">
        <v>6</v>
      </c>
      <c r="M40" s="4">
        <v>2</v>
      </c>
      <c r="N40" s="4">
        <v>6</v>
      </c>
      <c r="O40">
        <f t="shared" si="0"/>
        <v>5</v>
      </c>
      <c r="P40">
        <f>_xlfn.STDEV.P(Table1[[#This Row],[NEMA Ease]:[DNV-GL Ease]])</f>
        <v>2.9439202887759488</v>
      </c>
      <c r="Q40" s="3">
        <f>AVERAGEIF(Table1[[#This Row],[NEMA Impact]:[DNV-GL Impact]],"&gt;0")</f>
        <v>4.666666666666667</v>
      </c>
      <c r="R40" s="3">
        <f>_xlfn.STDEV.P(Table1[[#This Row],[NEMA Impact]:[DNV-GL Impact]])</f>
        <v>1.8856180831641267</v>
      </c>
      <c r="S40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41" spans="1:19" ht="45" x14ac:dyDescent="0.2">
      <c r="A41" s="2" t="s">
        <v>59</v>
      </c>
      <c r="B41" s="2" t="s">
        <v>60</v>
      </c>
      <c r="C41">
        <v>2</v>
      </c>
      <c r="D41" s="1">
        <v>4</v>
      </c>
      <c r="E41" s="1"/>
      <c r="F41" s="2">
        <v>8</v>
      </c>
      <c r="G41" s="4">
        <v>3</v>
      </c>
      <c r="H41" s="4">
        <v>5</v>
      </c>
      <c r="I41" s="4">
        <v>6</v>
      </c>
      <c r="J41" s="1">
        <v>6</v>
      </c>
      <c r="K41" s="1"/>
      <c r="L41" s="2">
        <v>7</v>
      </c>
      <c r="M41" s="4">
        <v>1</v>
      </c>
      <c r="N41" s="4">
        <v>6</v>
      </c>
      <c r="O41">
        <f t="shared" si="0"/>
        <v>4.4000000000000004</v>
      </c>
      <c r="P41">
        <f>_xlfn.STDEV.P(Table1[[#This Row],[NEMA Ease]:[DNV-GL Ease]])</f>
        <v>2.0591260281974</v>
      </c>
      <c r="Q41" s="3">
        <f>AVERAGEIF(Table1[[#This Row],[NEMA Impact]:[DNV-GL Impact]],"&gt;0")</f>
        <v>5.2</v>
      </c>
      <c r="R41" s="3">
        <f>_xlfn.STDEV.P(Table1[[#This Row],[NEMA Impact]:[DNV-GL Impact]])</f>
        <v>2.1354156504062622</v>
      </c>
      <c r="S41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5</v>
      </c>
    </row>
    <row r="42" spans="1:19" ht="45" x14ac:dyDescent="0.2">
      <c r="A42" s="2" t="s">
        <v>61</v>
      </c>
      <c r="B42" s="2" t="s">
        <v>62</v>
      </c>
      <c r="C42">
        <v>5</v>
      </c>
      <c r="D42" s="1">
        <v>4</v>
      </c>
      <c r="E42" s="1"/>
      <c r="F42" s="2"/>
      <c r="G42" s="4">
        <v>1</v>
      </c>
      <c r="H42" s="4">
        <v>5</v>
      </c>
      <c r="I42" s="4">
        <v>3</v>
      </c>
      <c r="J42" s="1">
        <v>6</v>
      </c>
      <c r="K42" s="1"/>
      <c r="L42" s="2"/>
      <c r="M42" s="4">
        <v>4</v>
      </c>
      <c r="N42" s="4">
        <v>5</v>
      </c>
      <c r="O42">
        <f t="shared" si="0"/>
        <v>3.75</v>
      </c>
      <c r="P42">
        <f>_xlfn.STDEV.P(Table1[[#This Row],[NEMA Ease]:[DNV-GL Ease]])</f>
        <v>1.6393596310755001</v>
      </c>
      <c r="Q42" s="3">
        <f>AVERAGEIF(Table1[[#This Row],[NEMA Impact]:[DNV-GL Impact]],"&gt;0")</f>
        <v>4.5</v>
      </c>
      <c r="R42" s="3">
        <f>_xlfn.STDEV.P(Table1[[#This Row],[NEMA Impact]:[DNV-GL Impact]])</f>
        <v>1.1180339887498949</v>
      </c>
      <c r="S42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  <row r="43" spans="1:19" x14ac:dyDescent="0.2">
      <c r="A43" s="2" t="s">
        <v>63</v>
      </c>
      <c r="B43" s="2" t="s">
        <v>63</v>
      </c>
      <c r="C43">
        <v>5</v>
      </c>
      <c r="D43" s="1"/>
      <c r="E43" s="1"/>
      <c r="F43" s="2">
        <v>5</v>
      </c>
      <c r="H43" s="4">
        <v>5</v>
      </c>
      <c r="I43" s="4">
        <v>6</v>
      </c>
      <c r="J43" s="1"/>
      <c r="K43" s="1"/>
      <c r="L43" s="2">
        <v>8</v>
      </c>
      <c r="N43" s="4">
        <v>6</v>
      </c>
      <c r="O43">
        <f t="shared" si="0"/>
        <v>5</v>
      </c>
      <c r="P43">
        <f>_xlfn.STDEV.P(Table1[[#This Row],[NEMA Ease]:[DNV-GL Ease]])</f>
        <v>0</v>
      </c>
      <c r="Q43" s="3">
        <f>AVERAGEIF(Table1[[#This Row],[NEMA Impact]:[DNV-GL Impact]],"&gt;0")</f>
        <v>6.666666666666667</v>
      </c>
      <c r="R43" s="3">
        <f>_xlfn.STDEV.P(Table1[[#This Row],[NEMA Impact]:[DNV-GL Impact]])</f>
        <v>0.94280904158206336</v>
      </c>
      <c r="S43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3</v>
      </c>
    </row>
    <row r="44" spans="1:19" ht="63.75" customHeight="1" x14ac:dyDescent="0.2">
      <c r="A44" s="2" t="s">
        <v>64</v>
      </c>
      <c r="B44" s="2" t="s">
        <v>65</v>
      </c>
      <c r="C44">
        <v>2</v>
      </c>
      <c r="D44" s="1"/>
      <c r="E44" s="1"/>
      <c r="F44" s="2">
        <v>7</v>
      </c>
      <c r="G44" s="4">
        <v>1</v>
      </c>
      <c r="H44" s="4">
        <v>5</v>
      </c>
      <c r="I44" s="4">
        <v>2</v>
      </c>
      <c r="J44" s="1"/>
      <c r="K44" s="1"/>
      <c r="L44" s="2"/>
      <c r="M44" s="4">
        <v>1</v>
      </c>
      <c r="N44" s="4">
        <v>8</v>
      </c>
      <c r="O44">
        <f t="shared" si="0"/>
        <v>3.75</v>
      </c>
      <c r="P44">
        <f>_xlfn.STDEV.P(Table1[[#This Row],[NEMA Ease]:[DNV-GL Ease]])</f>
        <v>2.384848003542364</v>
      </c>
      <c r="Q44" s="3">
        <f>AVERAGEIF(Table1[[#This Row],[NEMA Impact]:[DNV-GL Impact]],"&gt;0")</f>
        <v>3.6666666666666665</v>
      </c>
      <c r="R44" s="3">
        <f>_xlfn.STDEV.P(Table1[[#This Row],[NEMA Impact]:[DNV-GL Impact]])</f>
        <v>3.0912061651652345</v>
      </c>
      <c r="S44" s="3">
        <f>IF(Table1[[#This Row],[NEMA Ease]]&gt;0,1,0)+IF(Table1[[#This Row],[UL Ease]]&gt;0,1,0)+IF(Table1[[#This Row],[NFPA Ease]]&gt;0,1,0)+IF(Table1[[#This Row],[NIBS Ease]]&gt;0,1,0)+IF(Table1[[#This Row],[EPRI Ease]]&gt;0,1,0)+IF(Table1[[#This Row],[DNV-GL Ease]]&gt;0,1,0)</f>
        <v>4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baseColWidth="10" defaultColWidth="8.83203125" defaultRowHeight="15" x14ac:dyDescent="0.2"/>
  <cols>
    <col min="1" max="1" width="24.1640625" customWidth="1"/>
    <col min="2" max="2" width="27.5" customWidth="1"/>
    <col min="3" max="5" width="10" customWidth="1"/>
    <col min="6" max="8" width="10" style="4" customWidth="1"/>
    <col min="9" max="9" width="10" customWidth="1"/>
    <col min="10" max="10" width="8.83203125" customWidth="1"/>
    <col min="11" max="11" width="9.5" customWidth="1"/>
    <col min="12" max="14" width="10.33203125" style="4" customWidth="1"/>
    <col min="15" max="15" width="12.6640625" customWidth="1"/>
    <col min="16" max="16" width="16.1640625" customWidth="1"/>
    <col min="17" max="17" width="14.6640625" customWidth="1"/>
    <col min="18" max="18" width="17" customWidth="1"/>
    <col min="19" max="19" width="13.5" customWidth="1"/>
  </cols>
  <sheetData>
    <row r="1" spans="1:19" x14ac:dyDescent="0.2">
      <c r="A1" t="s">
        <v>195</v>
      </c>
    </row>
    <row r="2" spans="1:19" ht="16" thickBot="1" x14ac:dyDescent="0.25">
      <c r="A2" s="18" t="s">
        <v>0</v>
      </c>
      <c r="B2" s="19" t="s">
        <v>1</v>
      </c>
      <c r="C2" s="20" t="s">
        <v>203</v>
      </c>
      <c r="D2" s="20" t="s">
        <v>204</v>
      </c>
      <c r="E2" s="20" t="s">
        <v>205</v>
      </c>
      <c r="F2" s="20" t="s">
        <v>196</v>
      </c>
      <c r="G2" s="20" t="s">
        <v>201</v>
      </c>
      <c r="H2" s="20" t="s">
        <v>209</v>
      </c>
      <c r="I2" s="20" t="s">
        <v>206</v>
      </c>
      <c r="J2" s="20" t="s">
        <v>69</v>
      </c>
      <c r="K2" s="20" t="s">
        <v>71</v>
      </c>
      <c r="L2" s="20" t="s">
        <v>197</v>
      </c>
      <c r="M2" s="20" t="s">
        <v>202</v>
      </c>
      <c r="N2" s="20" t="s">
        <v>211</v>
      </c>
      <c r="O2" s="20" t="s">
        <v>72</v>
      </c>
      <c r="P2" s="20" t="s">
        <v>74</v>
      </c>
      <c r="Q2" s="20" t="s">
        <v>73</v>
      </c>
      <c r="R2" s="20" t="s">
        <v>75</v>
      </c>
      <c r="S2" s="20" t="s">
        <v>77</v>
      </c>
    </row>
    <row r="3" spans="1:19" ht="45" x14ac:dyDescent="0.2">
      <c r="A3" s="15" t="s">
        <v>2</v>
      </c>
      <c r="B3" s="15" t="s">
        <v>2</v>
      </c>
      <c r="C3" s="10">
        <v>5</v>
      </c>
      <c r="D3" s="10"/>
      <c r="E3" s="10">
        <v>8</v>
      </c>
      <c r="F3" s="2"/>
      <c r="G3" s="4">
        <v>1</v>
      </c>
      <c r="H3" s="4">
        <v>3</v>
      </c>
      <c r="I3" s="10">
        <v>9</v>
      </c>
      <c r="J3" s="10"/>
      <c r="K3" s="10">
        <v>6</v>
      </c>
      <c r="L3" s="2"/>
      <c r="M3" s="4">
        <v>1</v>
      </c>
      <c r="N3" s="4">
        <v>8</v>
      </c>
      <c r="O3" s="4">
        <f t="shared" ref="O3:O35" si="0">AVERAGEIF(C3:H3,"&gt;0")</f>
        <v>4.25</v>
      </c>
      <c r="P3" s="4">
        <f>_xlfn.STDEV.P(Table3[[#This Row],[NEMA Ease ]:[DNV-GL Ease]])</f>
        <v>2.5860201081971503</v>
      </c>
      <c r="Q3" s="3">
        <f>AVERAGEIF(Table3[[#This Row],[NEMA Impact ]:[DNV-GL Impact]],"&gt;0")</f>
        <v>6</v>
      </c>
      <c r="R3" s="3">
        <f>_xlfn.STDEV.P(Table3[[#This Row],[NEMA Impact ]:[DNV-GL Impact]])</f>
        <v>3.082207001484488</v>
      </c>
      <c r="S3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4" spans="1:19" ht="30" x14ac:dyDescent="0.2">
      <c r="A4" s="5" t="s">
        <v>11</v>
      </c>
      <c r="B4" s="5" t="s">
        <v>11</v>
      </c>
      <c r="C4" s="9">
        <v>3</v>
      </c>
      <c r="D4" s="9"/>
      <c r="E4" s="9">
        <v>2</v>
      </c>
      <c r="F4" s="2">
        <v>9</v>
      </c>
      <c r="G4" s="4">
        <v>8</v>
      </c>
      <c r="H4" s="4">
        <v>6</v>
      </c>
      <c r="I4" s="9">
        <v>7</v>
      </c>
      <c r="J4" s="9"/>
      <c r="K4" s="9">
        <v>9</v>
      </c>
      <c r="L4" s="2">
        <v>10</v>
      </c>
      <c r="M4" s="4">
        <v>9</v>
      </c>
      <c r="N4" s="4">
        <v>8</v>
      </c>
      <c r="O4">
        <f t="shared" si="0"/>
        <v>5.6</v>
      </c>
      <c r="P4">
        <f>_xlfn.STDEV.P(Table3[[#This Row],[NEMA Ease ]:[DNV-GL Ease]])</f>
        <v>2.7276363393971712</v>
      </c>
      <c r="Q4">
        <f>AVERAGEIF(Table3[[#This Row],[NEMA Impact ]:[DNV-GL Impact]],"&gt;0")</f>
        <v>8.6</v>
      </c>
      <c r="R4">
        <f>_xlfn.STDEV.P(Table3[[#This Row],[NEMA Impact ]:[DNV-GL Impact]])</f>
        <v>1.019803902718557</v>
      </c>
      <c r="S4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5" spans="1:19" x14ac:dyDescent="0.2">
      <c r="A5" s="15" t="s">
        <v>12</v>
      </c>
      <c r="B5" s="15" t="s">
        <v>12</v>
      </c>
      <c r="C5" s="10">
        <v>5</v>
      </c>
      <c r="D5" s="10"/>
      <c r="E5" s="10">
        <v>8</v>
      </c>
      <c r="F5" s="2"/>
      <c r="H5" s="4">
        <v>5</v>
      </c>
      <c r="I5" s="10">
        <v>8</v>
      </c>
      <c r="J5" s="10"/>
      <c r="K5" s="10">
        <v>6</v>
      </c>
      <c r="L5" s="2"/>
      <c r="N5" s="4">
        <v>6</v>
      </c>
      <c r="O5">
        <f t="shared" si="0"/>
        <v>6</v>
      </c>
      <c r="P5">
        <f>_xlfn.STDEV.P(Table3[[#This Row],[NEMA Ease ]:[DNV-GL Ease]])</f>
        <v>1.4142135623730951</v>
      </c>
      <c r="Q5">
        <f>AVERAGEIF(Table3[[#This Row],[NEMA Impact ]:[DNV-GL Impact]],"&gt;0")</f>
        <v>6.666666666666667</v>
      </c>
      <c r="R5">
        <f>_xlfn.STDEV.P(Table3[[#This Row],[NEMA Impact ]:[DNV-GL Impact]])</f>
        <v>0.94280904158206336</v>
      </c>
      <c r="S5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6" spans="1:19" x14ac:dyDescent="0.2">
      <c r="A6" s="5" t="s">
        <v>15</v>
      </c>
      <c r="B6" s="5" t="s">
        <v>15</v>
      </c>
      <c r="C6" s="9">
        <v>6</v>
      </c>
      <c r="D6" s="7">
        <v>4</v>
      </c>
      <c r="E6" s="9">
        <v>8</v>
      </c>
      <c r="F6" s="2">
        <v>8</v>
      </c>
      <c r="H6" s="4">
        <v>5</v>
      </c>
      <c r="I6" s="9">
        <v>8</v>
      </c>
      <c r="J6" s="7">
        <v>6</v>
      </c>
      <c r="K6" s="9">
        <v>8</v>
      </c>
      <c r="L6" s="2"/>
      <c r="N6" s="4">
        <v>6</v>
      </c>
      <c r="O6">
        <f t="shared" si="0"/>
        <v>6.2</v>
      </c>
      <c r="P6">
        <f>_xlfn.STDEV.P(Table3[[#This Row],[NEMA Ease ]:[DNV-GL Ease]])</f>
        <v>1.6</v>
      </c>
      <c r="Q6">
        <f>AVERAGEIF(Table3[[#This Row],[NEMA Impact ]:[DNV-GL Impact]],"&gt;0")</f>
        <v>7</v>
      </c>
      <c r="R6">
        <f>_xlfn.STDEV.P(Table3[[#This Row],[NEMA Impact ]:[DNV-GL Impact]])</f>
        <v>1</v>
      </c>
      <c r="S6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7" spans="1:19" ht="30" x14ac:dyDescent="0.2">
      <c r="A7" s="15" t="s">
        <v>18</v>
      </c>
      <c r="B7" s="13" t="s">
        <v>182</v>
      </c>
      <c r="C7" s="10">
        <v>10</v>
      </c>
      <c r="D7" s="10"/>
      <c r="E7" s="10"/>
      <c r="F7" s="2"/>
      <c r="G7" s="4">
        <v>1</v>
      </c>
      <c r="H7" s="4">
        <v>6</v>
      </c>
      <c r="I7" s="10">
        <v>6</v>
      </c>
      <c r="J7" s="10"/>
      <c r="K7" s="10"/>
      <c r="L7" s="2">
        <v>8</v>
      </c>
      <c r="M7" s="4">
        <v>1</v>
      </c>
      <c r="N7" s="4">
        <v>7</v>
      </c>
      <c r="O7">
        <f t="shared" si="0"/>
        <v>5.666666666666667</v>
      </c>
      <c r="P7">
        <f>_xlfn.STDEV.P(Table3[[#This Row],[NEMA Ease ]:[DNV-GL Ease]])</f>
        <v>3.6817870057290869</v>
      </c>
      <c r="Q7">
        <f>AVERAGEIF(Table3[[#This Row],[NEMA Impact ]:[DNV-GL Impact]],"&gt;0")</f>
        <v>5.5</v>
      </c>
      <c r="R7">
        <f>_xlfn.STDEV.P(Table3[[#This Row],[NEMA Impact ]:[DNV-GL Impact]])</f>
        <v>2.6925824035672519</v>
      </c>
      <c r="S7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8" spans="1:19" ht="45" x14ac:dyDescent="0.2">
      <c r="A8" s="15" t="s">
        <v>18</v>
      </c>
      <c r="B8" s="14" t="s">
        <v>183</v>
      </c>
      <c r="C8" s="9">
        <v>10</v>
      </c>
      <c r="D8" s="9"/>
      <c r="E8" s="9"/>
      <c r="F8" s="2">
        <v>8</v>
      </c>
      <c r="G8" s="4">
        <v>1</v>
      </c>
      <c r="H8" s="4">
        <v>6</v>
      </c>
      <c r="I8" s="9">
        <v>6</v>
      </c>
      <c r="J8" s="9"/>
      <c r="K8" s="9"/>
      <c r="L8" s="2">
        <v>8</v>
      </c>
      <c r="M8" s="4">
        <v>1</v>
      </c>
      <c r="N8" s="4">
        <v>6</v>
      </c>
      <c r="O8">
        <f t="shared" si="0"/>
        <v>6.25</v>
      </c>
      <c r="P8">
        <f>_xlfn.STDEV.P(Table3[[#This Row],[NEMA Ease ]:[DNV-GL Ease]])</f>
        <v>3.344772040064913</v>
      </c>
      <c r="Q8">
        <f>AVERAGEIF(Table3[[#This Row],[NEMA Impact ]:[DNV-GL Impact]],"&gt;0")</f>
        <v>5.25</v>
      </c>
      <c r="R8">
        <f>_xlfn.STDEV.P(Table3[[#This Row],[NEMA Impact ]:[DNV-GL Impact]])</f>
        <v>2.5860201081971503</v>
      </c>
      <c r="S8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9" spans="1:19" ht="30" x14ac:dyDescent="0.2">
      <c r="A9" s="15" t="s">
        <v>20</v>
      </c>
      <c r="B9" s="15" t="s">
        <v>20</v>
      </c>
      <c r="C9" s="10">
        <v>8</v>
      </c>
      <c r="D9" s="10"/>
      <c r="E9" s="10"/>
      <c r="F9" s="2">
        <v>7</v>
      </c>
      <c r="G9" s="4">
        <v>1</v>
      </c>
      <c r="H9" s="4">
        <v>6</v>
      </c>
      <c r="I9" s="10">
        <v>8</v>
      </c>
      <c r="J9" s="10"/>
      <c r="K9" s="10"/>
      <c r="L9" s="2">
        <v>8</v>
      </c>
      <c r="M9" s="4">
        <v>1</v>
      </c>
      <c r="N9" s="4">
        <v>8</v>
      </c>
      <c r="O9">
        <f t="shared" si="0"/>
        <v>5.5</v>
      </c>
      <c r="P9">
        <f>_xlfn.STDEV.P(Table3[[#This Row],[NEMA Ease ]:[DNV-GL Ease]])</f>
        <v>2.6925824035672519</v>
      </c>
      <c r="Q9">
        <f>AVERAGEIF(Table3[[#This Row],[NEMA Impact ]:[DNV-GL Impact]],"&gt;0")</f>
        <v>6.25</v>
      </c>
      <c r="R9">
        <f>_xlfn.STDEV.P(Table3[[#This Row],[NEMA Impact ]:[DNV-GL Impact]])</f>
        <v>3.0310889132455352</v>
      </c>
      <c r="S9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10" spans="1:19" ht="45" x14ac:dyDescent="0.2">
      <c r="A10" s="5" t="s">
        <v>22</v>
      </c>
      <c r="B10" s="14" t="s">
        <v>184</v>
      </c>
      <c r="C10" s="9">
        <v>8</v>
      </c>
      <c r="D10" s="9">
        <v>8</v>
      </c>
      <c r="E10" s="9">
        <v>7</v>
      </c>
      <c r="F10" s="2"/>
      <c r="G10" s="4">
        <v>3</v>
      </c>
      <c r="H10" s="4">
        <v>5</v>
      </c>
      <c r="I10" s="9">
        <v>3</v>
      </c>
      <c r="J10" s="9">
        <v>5</v>
      </c>
      <c r="K10" s="9">
        <v>6</v>
      </c>
      <c r="L10" s="2"/>
      <c r="M10" s="4">
        <v>7</v>
      </c>
      <c r="N10" s="4">
        <v>6</v>
      </c>
      <c r="O10">
        <f t="shared" si="0"/>
        <v>6.2</v>
      </c>
      <c r="P10">
        <f>_xlfn.STDEV.P(Table3[[#This Row],[NEMA Ease ]:[DNV-GL Ease]])</f>
        <v>1.9390719429665315</v>
      </c>
      <c r="Q10">
        <f>AVERAGEIF(Table3[[#This Row],[NEMA Impact ]:[DNV-GL Impact]],"&gt;0")</f>
        <v>5.4</v>
      </c>
      <c r="R10">
        <f>_xlfn.STDEV.P(Table3[[#This Row],[NEMA Impact ]:[DNV-GL Impact]])</f>
        <v>1.3564659966250536</v>
      </c>
      <c r="S10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11" spans="1:19" ht="30" x14ac:dyDescent="0.2">
      <c r="A11" s="15" t="s">
        <v>23</v>
      </c>
      <c r="B11" s="15" t="s">
        <v>23</v>
      </c>
      <c r="C11" s="10">
        <v>6</v>
      </c>
      <c r="D11" s="10"/>
      <c r="E11" s="10">
        <v>6</v>
      </c>
      <c r="F11" s="2"/>
      <c r="H11" s="4">
        <v>6</v>
      </c>
      <c r="I11" s="10">
        <v>8</v>
      </c>
      <c r="J11" s="10"/>
      <c r="K11" s="10">
        <v>6</v>
      </c>
      <c r="L11" s="2"/>
      <c r="N11" s="4">
        <v>5</v>
      </c>
      <c r="O11">
        <f t="shared" si="0"/>
        <v>6</v>
      </c>
      <c r="P11">
        <f>_xlfn.STDEV.P(Table3[[#This Row],[NEMA Ease ]:[DNV-GL Ease]])</f>
        <v>0</v>
      </c>
      <c r="Q11">
        <f>AVERAGEIF(Table3[[#This Row],[NEMA Impact ]:[DNV-GL Impact]],"&gt;0")</f>
        <v>6.333333333333333</v>
      </c>
      <c r="R11">
        <f>_xlfn.STDEV.P(Table3[[#This Row],[NEMA Impact ]:[DNV-GL Impact]])</f>
        <v>1.247219128924647</v>
      </c>
      <c r="S11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12" spans="1:19" x14ac:dyDescent="0.2">
      <c r="A12" s="5" t="s">
        <v>24</v>
      </c>
      <c r="B12" s="5" t="s">
        <v>24</v>
      </c>
      <c r="C12" s="9">
        <v>8</v>
      </c>
      <c r="D12" s="9"/>
      <c r="E12" s="9">
        <v>8</v>
      </c>
      <c r="F12" s="2"/>
      <c r="G12" s="4">
        <v>1</v>
      </c>
      <c r="H12" s="4">
        <v>6</v>
      </c>
      <c r="I12" s="9">
        <v>7</v>
      </c>
      <c r="J12" s="9"/>
      <c r="K12" s="9">
        <v>6</v>
      </c>
      <c r="L12" s="2"/>
      <c r="M12" s="4">
        <v>5</v>
      </c>
      <c r="N12" s="4">
        <v>6</v>
      </c>
      <c r="O12">
        <f t="shared" si="0"/>
        <v>5.75</v>
      </c>
      <c r="P12">
        <f>_xlfn.STDEV.P(Table3[[#This Row],[NEMA Ease ]:[DNV-GL Ease]])</f>
        <v>2.8613807855648994</v>
      </c>
      <c r="Q12">
        <f>AVERAGEIF(Table3[[#This Row],[NEMA Impact ]:[DNV-GL Impact]],"&gt;0")</f>
        <v>6</v>
      </c>
      <c r="R12">
        <f>_xlfn.STDEV.P(Table3[[#This Row],[NEMA Impact ]:[DNV-GL Impact]])</f>
        <v>0.70710678118654757</v>
      </c>
      <c r="S12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13" spans="1:19" x14ac:dyDescent="0.2">
      <c r="A13" s="15" t="s">
        <v>26</v>
      </c>
      <c r="B13" s="15" t="s">
        <v>26</v>
      </c>
      <c r="C13" s="10">
        <v>9</v>
      </c>
      <c r="D13" s="10"/>
      <c r="E13" s="10">
        <v>6</v>
      </c>
      <c r="F13" s="2"/>
      <c r="H13" s="4">
        <v>5</v>
      </c>
      <c r="I13" s="10">
        <v>6</v>
      </c>
      <c r="J13" s="10"/>
      <c r="K13" s="10">
        <v>6</v>
      </c>
      <c r="L13" s="2"/>
      <c r="N13" s="4">
        <v>5</v>
      </c>
      <c r="O13">
        <f t="shared" si="0"/>
        <v>6.666666666666667</v>
      </c>
      <c r="P13">
        <f>_xlfn.STDEV.P(Table3[[#This Row],[NEMA Ease ]:[DNV-GL Ease]])</f>
        <v>1.699673171197595</v>
      </c>
      <c r="Q13">
        <f>AVERAGEIF(Table3[[#This Row],[NEMA Impact ]:[DNV-GL Impact]],"&gt;0")</f>
        <v>5.666666666666667</v>
      </c>
      <c r="R13">
        <f>_xlfn.STDEV.P(Table3[[#This Row],[NEMA Impact ]:[DNV-GL Impact]])</f>
        <v>0.47140452079103168</v>
      </c>
      <c r="S13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14" spans="1:19" ht="60" x14ac:dyDescent="0.2">
      <c r="A14" s="5" t="s">
        <v>28</v>
      </c>
      <c r="B14" s="14" t="s">
        <v>185</v>
      </c>
      <c r="C14" s="9">
        <v>8</v>
      </c>
      <c r="D14" s="9"/>
      <c r="E14" s="9">
        <v>0</v>
      </c>
      <c r="F14" s="2"/>
      <c r="G14" s="4">
        <v>1</v>
      </c>
      <c r="H14" s="4">
        <v>6</v>
      </c>
      <c r="I14" s="9">
        <v>8</v>
      </c>
      <c r="J14" s="9"/>
      <c r="K14" s="9">
        <v>9</v>
      </c>
      <c r="L14" s="2"/>
      <c r="M14" s="4">
        <v>2</v>
      </c>
      <c r="N14" s="4">
        <v>8</v>
      </c>
      <c r="O14">
        <f t="shared" si="0"/>
        <v>5</v>
      </c>
      <c r="P14">
        <f>_xlfn.STDEV.P(Table3[[#This Row],[NEMA Ease ]:[DNV-GL Ease]])</f>
        <v>3.344772040064913</v>
      </c>
      <c r="Q14">
        <f>AVERAGEIF(Table3[[#This Row],[NEMA Impact ]:[DNV-GL Impact]],"&gt;0")</f>
        <v>6.75</v>
      </c>
      <c r="R14">
        <f>_xlfn.STDEV.P(Table3[[#This Row],[NEMA Impact ]:[DNV-GL Impact]])</f>
        <v>2.7726341266023544</v>
      </c>
      <c r="S14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15" spans="1:19" ht="60" x14ac:dyDescent="0.2">
      <c r="A15" s="15" t="s">
        <v>30</v>
      </c>
      <c r="B15" s="13" t="s">
        <v>186</v>
      </c>
      <c r="C15" s="10">
        <v>6</v>
      </c>
      <c r="D15" s="10">
        <v>4</v>
      </c>
      <c r="E15" s="10">
        <v>0</v>
      </c>
      <c r="F15" s="2"/>
      <c r="G15" s="4">
        <v>1</v>
      </c>
      <c r="H15" s="4">
        <v>4</v>
      </c>
      <c r="I15" s="10">
        <v>9</v>
      </c>
      <c r="J15" s="10">
        <v>8</v>
      </c>
      <c r="K15" s="10">
        <v>10</v>
      </c>
      <c r="L15" s="2"/>
      <c r="M15" s="4">
        <v>1</v>
      </c>
      <c r="N15" s="4">
        <v>8</v>
      </c>
      <c r="O15">
        <f t="shared" si="0"/>
        <v>3.75</v>
      </c>
      <c r="P15">
        <f>_xlfn.STDEV.P(Table3[[#This Row],[NEMA Ease ]:[DNV-GL Ease]])</f>
        <v>2.1908902300206643</v>
      </c>
      <c r="Q15">
        <f>AVERAGEIF(Table3[[#This Row],[NEMA Impact ]:[DNV-GL Impact]],"&gt;0")</f>
        <v>7.2</v>
      </c>
      <c r="R15">
        <f>_xlfn.STDEV.P(Table3[[#This Row],[NEMA Impact ]:[DNV-GL Impact]])</f>
        <v>3.1874754901018454</v>
      </c>
      <c r="S15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16" spans="1:19" ht="30" x14ac:dyDescent="0.2">
      <c r="A16" s="5" t="s">
        <v>34</v>
      </c>
      <c r="B16" s="5" t="s">
        <v>34</v>
      </c>
      <c r="C16" s="9">
        <v>5</v>
      </c>
      <c r="D16" s="9"/>
      <c r="E16" s="9">
        <v>6</v>
      </c>
      <c r="F16" s="2"/>
      <c r="G16" s="4">
        <v>1</v>
      </c>
      <c r="H16" s="4">
        <v>6</v>
      </c>
      <c r="I16" s="9">
        <v>3</v>
      </c>
      <c r="J16" s="9"/>
      <c r="K16" s="9">
        <v>8</v>
      </c>
      <c r="L16" s="2"/>
      <c r="M16" s="4">
        <v>5</v>
      </c>
      <c r="N16" s="4">
        <v>7</v>
      </c>
      <c r="O16">
        <f t="shared" si="0"/>
        <v>4.5</v>
      </c>
      <c r="P16">
        <f>_xlfn.STDEV.P(Table3[[#This Row],[NEMA Ease ]:[DNV-GL Ease]])</f>
        <v>2.0615528128088303</v>
      </c>
      <c r="Q16">
        <f>AVERAGEIF(Table3[[#This Row],[NEMA Impact ]:[DNV-GL Impact]],"&gt;0")</f>
        <v>5.75</v>
      </c>
      <c r="R16">
        <f>_xlfn.STDEV.P(Table3[[#This Row],[NEMA Impact ]:[DNV-GL Impact]])</f>
        <v>1.920286436967152</v>
      </c>
      <c r="S16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17" spans="1:19" ht="45" x14ac:dyDescent="0.2">
      <c r="A17" s="15" t="s">
        <v>35</v>
      </c>
      <c r="B17" s="13" t="s">
        <v>187</v>
      </c>
      <c r="C17" s="10">
        <v>4</v>
      </c>
      <c r="D17" s="10"/>
      <c r="E17" s="10">
        <v>2</v>
      </c>
      <c r="F17" s="2"/>
      <c r="G17" s="4">
        <v>2</v>
      </c>
      <c r="H17" s="4">
        <v>6</v>
      </c>
      <c r="I17" s="10">
        <v>9</v>
      </c>
      <c r="J17" s="10"/>
      <c r="K17" s="10">
        <v>10</v>
      </c>
      <c r="L17" s="2"/>
      <c r="M17" s="4">
        <v>5</v>
      </c>
      <c r="N17" s="4">
        <v>9</v>
      </c>
      <c r="O17">
        <f t="shared" si="0"/>
        <v>3.5</v>
      </c>
      <c r="P17">
        <f>_xlfn.STDEV.P(Table3[[#This Row],[NEMA Ease ]:[DNV-GL Ease]])</f>
        <v>1.6583123951776999</v>
      </c>
      <c r="Q17">
        <f>AVERAGEIF(Table3[[#This Row],[NEMA Impact ]:[DNV-GL Impact]],"&gt;0")</f>
        <v>8.25</v>
      </c>
      <c r="R17">
        <f>_xlfn.STDEV.P(Table3[[#This Row],[NEMA Impact ]:[DNV-GL Impact]])</f>
        <v>1.920286436967152</v>
      </c>
      <c r="S17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18" spans="1:19" ht="45" x14ac:dyDescent="0.2">
      <c r="A18" s="5" t="s">
        <v>39</v>
      </c>
      <c r="B18" s="14" t="s">
        <v>188</v>
      </c>
      <c r="C18" s="9">
        <v>4</v>
      </c>
      <c r="D18" s="9"/>
      <c r="E18" s="9"/>
      <c r="F18" s="2"/>
      <c r="G18" s="4">
        <v>1</v>
      </c>
      <c r="H18" s="4">
        <v>5</v>
      </c>
      <c r="I18" s="9">
        <v>8</v>
      </c>
      <c r="J18" s="9"/>
      <c r="K18" s="9"/>
      <c r="L18" s="2"/>
      <c r="M18" s="4">
        <v>1</v>
      </c>
      <c r="N18" s="4">
        <v>6</v>
      </c>
      <c r="O18">
        <f t="shared" si="0"/>
        <v>3.3333333333333335</v>
      </c>
      <c r="P18">
        <f>_xlfn.STDEV.P(Table3[[#This Row],[NEMA Ease ]:[DNV-GL Ease]])</f>
        <v>1.699673171197595</v>
      </c>
      <c r="Q18">
        <f>AVERAGEIF(Table3[[#This Row],[NEMA Impact ]:[DNV-GL Impact]],"&gt;0")</f>
        <v>5</v>
      </c>
      <c r="R18">
        <f>_xlfn.STDEV.P(Table3[[#This Row],[NEMA Impact ]:[DNV-GL Impact]])</f>
        <v>2.9439202887759488</v>
      </c>
      <c r="S18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19" spans="1:19" x14ac:dyDescent="0.2">
      <c r="A19" s="15" t="s">
        <v>41</v>
      </c>
      <c r="B19" s="15" t="s">
        <v>41</v>
      </c>
      <c r="C19" s="10">
        <v>9</v>
      </c>
      <c r="D19" s="10"/>
      <c r="E19" s="10"/>
      <c r="F19" s="2"/>
      <c r="H19" s="4">
        <v>5</v>
      </c>
      <c r="I19" s="10">
        <v>6</v>
      </c>
      <c r="J19" s="10"/>
      <c r="K19" s="10"/>
      <c r="L19" s="2"/>
      <c r="N19" s="4">
        <v>4</v>
      </c>
      <c r="O19">
        <f t="shared" si="0"/>
        <v>7</v>
      </c>
      <c r="P19">
        <f>_xlfn.STDEV.P(Table3[[#This Row],[NEMA Ease ]:[DNV-GL Ease]])</f>
        <v>2</v>
      </c>
      <c r="Q19">
        <f>AVERAGEIF(Table3[[#This Row],[NEMA Impact ]:[DNV-GL Impact]],"&gt;0")</f>
        <v>5</v>
      </c>
      <c r="R19">
        <f>_xlfn.STDEV.P(Table3[[#This Row],[NEMA Impact ]:[DNV-GL Impact]])</f>
        <v>1</v>
      </c>
      <c r="S19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2</v>
      </c>
    </row>
    <row r="20" spans="1:19" ht="45" x14ac:dyDescent="0.2">
      <c r="A20" s="5" t="s">
        <v>43</v>
      </c>
      <c r="B20" s="14" t="s">
        <v>189</v>
      </c>
      <c r="C20" s="9">
        <v>8</v>
      </c>
      <c r="D20" s="9"/>
      <c r="E20" s="9">
        <v>2</v>
      </c>
      <c r="F20" s="2">
        <v>6</v>
      </c>
      <c r="G20" s="4">
        <v>2</v>
      </c>
      <c r="H20" s="4">
        <v>5</v>
      </c>
      <c r="I20" s="9">
        <v>8</v>
      </c>
      <c r="J20" s="9"/>
      <c r="K20" s="9">
        <v>6</v>
      </c>
      <c r="L20" s="2">
        <v>8</v>
      </c>
      <c r="M20" s="4">
        <v>2</v>
      </c>
      <c r="N20" s="4">
        <v>7</v>
      </c>
      <c r="O20">
        <f t="shared" si="0"/>
        <v>4.5999999999999996</v>
      </c>
      <c r="P20">
        <f>_xlfn.STDEV.P(Table3[[#This Row],[NEMA Ease ]:[DNV-GL Ease]])</f>
        <v>2.3323807579381204</v>
      </c>
      <c r="Q20">
        <f>AVERAGEIF(Table3[[#This Row],[NEMA Impact ]:[DNV-GL Impact]],"&gt;0")</f>
        <v>6.2</v>
      </c>
      <c r="R20">
        <f>_xlfn.STDEV.P(Table3[[#This Row],[NEMA Impact ]:[DNV-GL Impact]])</f>
        <v>2.2271057451320089</v>
      </c>
      <c r="S20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21" spans="1:19" ht="45" x14ac:dyDescent="0.2">
      <c r="A21" s="15" t="s">
        <v>44</v>
      </c>
      <c r="B21" s="13" t="s">
        <v>199</v>
      </c>
      <c r="C21" s="10">
        <v>8</v>
      </c>
      <c r="D21" s="10"/>
      <c r="E21" s="10">
        <v>5</v>
      </c>
      <c r="F21" s="2">
        <v>6</v>
      </c>
      <c r="G21" s="4">
        <v>6</v>
      </c>
      <c r="H21" s="4">
        <v>5</v>
      </c>
      <c r="I21" s="10">
        <v>8</v>
      </c>
      <c r="J21" s="10"/>
      <c r="K21" s="10">
        <v>5</v>
      </c>
      <c r="L21" s="2">
        <v>8</v>
      </c>
      <c r="M21" s="4">
        <v>7</v>
      </c>
      <c r="N21" s="4">
        <v>4</v>
      </c>
      <c r="O21">
        <f t="shared" si="0"/>
        <v>6</v>
      </c>
      <c r="P21">
        <f>_xlfn.STDEV.P(Table3[[#This Row],[NEMA Ease ]:[DNV-GL Ease]])</f>
        <v>1.0954451150103321</v>
      </c>
      <c r="Q21">
        <f>AVERAGEIF(Table3[[#This Row],[NEMA Impact ]:[DNV-GL Impact]],"&gt;0")</f>
        <v>6.4</v>
      </c>
      <c r="R21">
        <f>_xlfn.STDEV.P(Table3[[#This Row],[NEMA Impact ]:[DNV-GL Impact]])</f>
        <v>1.6248076809271921</v>
      </c>
      <c r="S21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22" spans="1:19" ht="30" x14ac:dyDescent="0.2">
      <c r="A22" s="5" t="s">
        <v>46</v>
      </c>
      <c r="B22" s="14" t="s">
        <v>190</v>
      </c>
      <c r="C22" s="9">
        <v>8</v>
      </c>
      <c r="D22" s="9"/>
      <c r="E22" s="9">
        <v>4</v>
      </c>
      <c r="F22" s="2">
        <v>6</v>
      </c>
      <c r="G22" s="4">
        <v>4</v>
      </c>
      <c r="H22" s="4">
        <v>5</v>
      </c>
      <c r="I22" s="9">
        <v>8</v>
      </c>
      <c r="J22" s="9"/>
      <c r="K22" s="9">
        <v>8</v>
      </c>
      <c r="L22" s="2"/>
      <c r="M22" s="4">
        <v>4</v>
      </c>
      <c r="N22" s="4">
        <v>5</v>
      </c>
      <c r="O22">
        <f t="shared" si="0"/>
        <v>5.4</v>
      </c>
      <c r="P22">
        <f>_xlfn.STDEV.P(Table3[[#This Row],[NEMA Ease ]:[DNV-GL Ease]])</f>
        <v>1.4966629547095767</v>
      </c>
      <c r="Q22">
        <f>AVERAGEIF(Table3[[#This Row],[NEMA Impact ]:[DNV-GL Impact]],"&gt;0")</f>
        <v>6.25</v>
      </c>
      <c r="R22">
        <f>_xlfn.STDEV.P(Table3[[#This Row],[NEMA Impact ]:[DNV-GL Impact]])</f>
        <v>1.7853571071357126</v>
      </c>
      <c r="S22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23" spans="1:19" ht="45" x14ac:dyDescent="0.2">
      <c r="A23" s="5" t="s">
        <v>46</v>
      </c>
      <c r="B23" s="13" t="s">
        <v>191</v>
      </c>
      <c r="C23" s="10">
        <v>10</v>
      </c>
      <c r="D23" s="10"/>
      <c r="E23" s="10">
        <v>7</v>
      </c>
      <c r="F23" s="2">
        <v>8</v>
      </c>
      <c r="G23" s="4">
        <v>8</v>
      </c>
      <c r="H23" s="4">
        <v>6</v>
      </c>
      <c r="I23" s="10">
        <v>8</v>
      </c>
      <c r="J23" s="10"/>
      <c r="K23" s="10">
        <v>7</v>
      </c>
      <c r="L23" s="2">
        <v>8</v>
      </c>
      <c r="M23" s="4">
        <v>9</v>
      </c>
      <c r="N23" s="4">
        <v>6</v>
      </c>
      <c r="O23">
        <f t="shared" si="0"/>
        <v>7.8</v>
      </c>
      <c r="P23">
        <f>_xlfn.STDEV.P(Table3[[#This Row],[NEMA Ease ]:[DNV-GL Ease]])</f>
        <v>1.3266499161421599</v>
      </c>
      <c r="Q23">
        <f>AVERAGEIF(Table3[[#This Row],[NEMA Impact ]:[DNV-GL Impact]],"&gt;0")</f>
        <v>7.6</v>
      </c>
      <c r="R23">
        <f>_xlfn.STDEV.P(Table3[[#This Row],[NEMA Impact ]:[DNV-GL Impact]])</f>
        <v>1.019803902718557</v>
      </c>
      <c r="S23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5</v>
      </c>
    </row>
    <row r="24" spans="1:19" ht="45" x14ac:dyDescent="0.2">
      <c r="A24" s="5" t="s">
        <v>46</v>
      </c>
      <c r="B24" s="14" t="s">
        <v>200</v>
      </c>
      <c r="C24" s="9">
        <v>9</v>
      </c>
      <c r="D24" s="9"/>
      <c r="E24" s="9"/>
      <c r="F24" s="2">
        <v>8</v>
      </c>
      <c r="G24" s="4">
        <v>6</v>
      </c>
      <c r="H24" s="4">
        <v>5</v>
      </c>
      <c r="I24" s="9">
        <v>8</v>
      </c>
      <c r="J24" s="9"/>
      <c r="K24" s="9"/>
      <c r="L24" s="2">
        <v>8</v>
      </c>
      <c r="M24" s="4">
        <v>6</v>
      </c>
      <c r="N24" s="4">
        <v>5</v>
      </c>
      <c r="O24">
        <f t="shared" si="0"/>
        <v>7</v>
      </c>
      <c r="P24">
        <f>_xlfn.STDEV.P(Table3[[#This Row],[NEMA Ease ]:[DNV-GL Ease]])</f>
        <v>1.5811388300841898</v>
      </c>
      <c r="Q24">
        <f>AVERAGEIF(Table3[[#This Row],[NEMA Impact ]:[DNV-GL Impact]],"&gt;0")</f>
        <v>6.75</v>
      </c>
      <c r="R24">
        <f>_xlfn.STDEV.P(Table3[[#This Row],[NEMA Impact ]:[DNV-GL Impact]])</f>
        <v>1.299038105676658</v>
      </c>
      <c r="S24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25" spans="1:19" x14ac:dyDescent="0.2">
      <c r="A25" s="15" t="s">
        <v>48</v>
      </c>
      <c r="B25" s="15" t="s">
        <v>48</v>
      </c>
      <c r="C25" s="10">
        <v>6</v>
      </c>
      <c r="D25" s="10"/>
      <c r="E25" s="10"/>
      <c r="F25" s="2"/>
      <c r="H25" s="4">
        <v>5</v>
      </c>
      <c r="I25" s="10">
        <v>7</v>
      </c>
      <c r="J25" s="10"/>
      <c r="K25" s="10"/>
      <c r="L25" s="2"/>
      <c r="N25" s="4">
        <v>6</v>
      </c>
      <c r="O25">
        <f t="shared" si="0"/>
        <v>5.5</v>
      </c>
      <c r="P25">
        <f>_xlfn.STDEV.P(Table3[[#This Row],[NEMA Ease ]:[DNV-GL Ease]])</f>
        <v>0.5</v>
      </c>
      <c r="Q25">
        <f>AVERAGEIF(Table3[[#This Row],[NEMA Impact ]:[DNV-GL Impact]],"&gt;0")</f>
        <v>6.5</v>
      </c>
      <c r="R25">
        <f>_xlfn.STDEV.P(Table3[[#This Row],[NEMA Impact ]:[DNV-GL Impact]])</f>
        <v>0.5</v>
      </c>
      <c r="S25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2</v>
      </c>
    </row>
    <row r="26" spans="1:19" x14ac:dyDescent="0.2">
      <c r="A26" s="5" t="s">
        <v>51</v>
      </c>
      <c r="B26" s="5" t="s">
        <v>51</v>
      </c>
      <c r="C26" s="9">
        <v>6</v>
      </c>
      <c r="D26" s="9"/>
      <c r="E26" s="9">
        <v>8</v>
      </c>
      <c r="F26" s="2">
        <v>7</v>
      </c>
      <c r="H26" s="4">
        <v>5</v>
      </c>
      <c r="I26" s="9">
        <v>7</v>
      </c>
      <c r="J26" s="9"/>
      <c r="K26" s="9">
        <v>6</v>
      </c>
      <c r="L26" s="2"/>
      <c r="N26" s="4">
        <v>6</v>
      </c>
      <c r="O26">
        <f t="shared" si="0"/>
        <v>6.5</v>
      </c>
      <c r="P26">
        <f>_xlfn.STDEV.P(Table3[[#This Row],[NEMA Ease ]:[DNV-GL Ease]])</f>
        <v>1.1180339887498949</v>
      </c>
      <c r="Q26">
        <f>AVERAGEIF(Table3[[#This Row],[NEMA Impact ]:[DNV-GL Impact]],"&gt;0")</f>
        <v>6.333333333333333</v>
      </c>
      <c r="R26">
        <f>_xlfn.STDEV.P(Table3[[#This Row],[NEMA Impact ]:[DNV-GL Impact]])</f>
        <v>0.47140452079103168</v>
      </c>
      <c r="S26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27" spans="1:19" x14ac:dyDescent="0.2">
      <c r="A27" s="15" t="s">
        <v>53</v>
      </c>
      <c r="B27" s="15" t="s">
        <v>53</v>
      </c>
      <c r="C27" s="10">
        <v>8</v>
      </c>
      <c r="D27" s="10"/>
      <c r="E27" s="10">
        <v>8</v>
      </c>
      <c r="F27" s="2"/>
      <c r="H27" s="4">
        <v>5</v>
      </c>
      <c r="I27" s="10">
        <v>5</v>
      </c>
      <c r="J27" s="10"/>
      <c r="K27" s="10">
        <v>9</v>
      </c>
      <c r="L27" s="2"/>
      <c r="N27" s="4">
        <v>5</v>
      </c>
      <c r="O27">
        <f t="shared" si="0"/>
        <v>7</v>
      </c>
      <c r="P27">
        <f>_xlfn.STDEV.P(Table3[[#This Row],[NEMA Ease ]:[DNV-GL Ease]])</f>
        <v>1.4142135623730951</v>
      </c>
      <c r="Q27">
        <f>AVERAGEIF(Table3[[#This Row],[NEMA Impact ]:[DNV-GL Impact]],"&gt;0")</f>
        <v>6.333333333333333</v>
      </c>
      <c r="R27">
        <f>_xlfn.STDEV.P(Table3[[#This Row],[NEMA Impact ]:[DNV-GL Impact]])</f>
        <v>1.8856180831641267</v>
      </c>
      <c r="S27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28" spans="1:19" x14ac:dyDescent="0.2">
      <c r="A28" s="5" t="s">
        <v>198</v>
      </c>
      <c r="B28" s="5" t="s">
        <v>198</v>
      </c>
      <c r="C28" s="9"/>
      <c r="D28" s="9"/>
      <c r="E28" s="9">
        <v>1</v>
      </c>
      <c r="F28" s="2">
        <v>8</v>
      </c>
      <c r="H28" s="4">
        <v>5</v>
      </c>
      <c r="I28" s="9"/>
      <c r="J28" s="9"/>
      <c r="K28" s="9">
        <v>10</v>
      </c>
      <c r="L28" s="2">
        <v>9</v>
      </c>
      <c r="N28" s="4">
        <v>6</v>
      </c>
      <c r="O28">
        <f t="shared" si="0"/>
        <v>4.666666666666667</v>
      </c>
      <c r="P28">
        <f>_xlfn.STDEV.P(Table3[[#This Row],[NEMA Ease ]:[DNV-GL Ease]])</f>
        <v>2.8674417556808756</v>
      </c>
      <c r="Q28">
        <f>AVERAGEIF(Table3[[#This Row],[NEMA Impact ]:[DNV-GL Impact]],"&gt;0")</f>
        <v>8.3333333333333339</v>
      </c>
      <c r="R28">
        <f>_xlfn.STDEV.P(Table3[[#This Row],[NEMA Impact ]:[DNV-GL Impact]])</f>
        <v>1.699673171197595</v>
      </c>
      <c r="S28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29" spans="1:19" ht="45" x14ac:dyDescent="0.2">
      <c r="A29" s="15" t="s">
        <v>57</v>
      </c>
      <c r="B29" s="13" t="s">
        <v>192</v>
      </c>
      <c r="C29" s="10"/>
      <c r="D29" s="10"/>
      <c r="E29" s="10">
        <v>8</v>
      </c>
      <c r="F29" s="2">
        <v>7</v>
      </c>
      <c r="G29" s="4">
        <v>1</v>
      </c>
      <c r="H29" s="4">
        <v>5</v>
      </c>
      <c r="I29" s="10"/>
      <c r="J29" s="10"/>
      <c r="K29" s="10">
        <v>6</v>
      </c>
      <c r="L29" s="2"/>
      <c r="M29" s="4">
        <v>2</v>
      </c>
      <c r="N29" s="4">
        <v>6</v>
      </c>
      <c r="O29">
        <f t="shared" si="0"/>
        <v>5.25</v>
      </c>
      <c r="P29">
        <f>_xlfn.STDEV.P(Table3[[#This Row],[NEMA Ease ]:[DNV-GL Ease]])</f>
        <v>2.6809513236909019</v>
      </c>
      <c r="Q29">
        <f>AVERAGEIF(Table3[[#This Row],[NEMA Impact ]:[DNV-GL Impact]],"&gt;0")</f>
        <v>4.666666666666667</v>
      </c>
      <c r="R29">
        <f>_xlfn.STDEV.P(Table3[[#This Row],[NEMA Impact ]:[DNV-GL Impact]])</f>
        <v>1.8856180831641267</v>
      </c>
      <c r="S29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30" spans="1:19" ht="45" x14ac:dyDescent="0.2">
      <c r="A30" s="15" t="s">
        <v>57</v>
      </c>
      <c r="B30" s="14" t="s">
        <v>193</v>
      </c>
      <c r="C30" s="9"/>
      <c r="D30" s="9"/>
      <c r="E30" s="9">
        <v>8</v>
      </c>
      <c r="F30" s="2">
        <v>8</v>
      </c>
      <c r="G30" s="4">
        <v>9</v>
      </c>
      <c r="H30" s="4">
        <v>6</v>
      </c>
      <c r="I30" s="9"/>
      <c r="J30" s="9"/>
      <c r="K30" s="9">
        <v>6</v>
      </c>
      <c r="L30" s="2">
        <v>6</v>
      </c>
      <c r="M30" s="4">
        <v>9</v>
      </c>
      <c r="N30" s="4">
        <v>7</v>
      </c>
      <c r="O30">
        <f t="shared" si="0"/>
        <v>7.75</v>
      </c>
      <c r="P30">
        <f>_xlfn.STDEV.P(Table3[[#This Row],[NEMA Ease ]:[DNV-GL Ease]])</f>
        <v>1.0897247358851685</v>
      </c>
      <c r="Q30">
        <f>AVERAGEIF(Table3[[#This Row],[NEMA Impact ]:[DNV-GL Impact]],"&gt;0")</f>
        <v>7</v>
      </c>
      <c r="R30">
        <f>_xlfn.STDEV.P(Table3[[#This Row],[NEMA Impact ]:[DNV-GL Impact]])</f>
        <v>1.2247448713915889</v>
      </c>
      <c r="S30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31" spans="1:19" ht="45" x14ac:dyDescent="0.2">
      <c r="A31" s="15" t="s">
        <v>57</v>
      </c>
      <c r="B31" s="13" t="s">
        <v>194</v>
      </c>
      <c r="C31" s="10"/>
      <c r="D31" s="10"/>
      <c r="E31" s="10">
        <v>8</v>
      </c>
      <c r="F31" s="2"/>
      <c r="G31" s="4">
        <v>4</v>
      </c>
      <c r="H31" s="4">
        <v>5</v>
      </c>
      <c r="I31" s="10"/>
      <c r="J31" s="10"/>
      <c r="K31" s="10">
        <v>6</v>
      </c>
      <c r="L31" s="2">
        <v>6</v>
      </c>
      <c r="M31" s="4">
        <v>4</v>
      </c>
      <c r="N31" s="4">
        <v>6</v>
      </c>
      <c r="O31">
        <f t="shared" si="0"/>
        <v>5.666666666666667</v>
      </c>
      <c r="P31">
        <f>_xlfn.STDEV.P(Table3[[#This Row],[NEMA Ease ]:[DNV-GL Ease]])</f>
        <v>1.699673171197595</v>
      </c>
      <c r="Q31">
        <f>AVERAGEIF(Table3[[#This Row],[NEMA Impact ]:[DNV-GL Impact]],"&gt;0")</f>
        <v>5.5</v>
      </c>
      <c r="R31">
        <f>_xlfn.STDEV.P(Table3[[#This Row],[NEMA Impact ]:[DNV-GL Impact]])</f>
        <v>0.8660254037844386</v>
      </c>
      <c r="S31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32" spans="1:19" x14ac:dyDescent="0.2">
      <c r="A32" s="5" t="s">
        <v>59</v>
      </c>
      <c r="B32" s="5" t="s">
        <v>59</v>
      </c>
      <c r="C32" s="9">
        <v>2</v>
      </c>
      <c r="D32" s="9"/>
      <c r="E32" s="9">
        <v>5</v>
      </c>
      <c r="F32" s="2">
        <v>6</v>
      </c>
      <c r="H32" s="4">
        <v>6</v>
      </c>
      <c r="I32" s="9">
        <v>6</v>
      </c>
      <c r="J32" s="9"/>
      <c r="K32" s="9">
        <v>5</v>
      </c>
      <c r="L32" s="2">
        <v>8</v>
      </c>
      <c r="N32" s="4">
        <v>8</v>
      </c>
      <c r="O32">
        <f t="shared" si="0"/>
        <v>4.75</v>
      </c>
      <c r="P32">
        <f>_xlfn.STDEV.P(Table3[[#This Row],[NEMA Ease ]:[DNV-GL Ease]])</f>
        <v>1.6393596310755001</v>
      </c>
      <c r="Q32">
        <f>AVERAGEIF(Table3[[#This Row],[NEMA Impact ]:[DNV-GL Impact]],"&gt;0")</f>
        <v>6.75</v>
      </c>
      <c r="R32">
        <f>_xlfn.STDEV.P(Table3[[#This Row],[NEMA Impact ]:[DNV-GL Impact]])</f>
        <v>1.299038105676658</v>
      </c>
      <c r="S32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  <row r="33" spans="1:19" x14ac:dyDescent="0.2">
      <c r="A33" s="15" t="s">
        <v>61</v>
      </c>
      <c r="B33" s="15" t="s">
        <v>61</v>
      </c>
      <c r="C33" s="10">
        <v>5</v>
      </c>
      <c r="D33" s="10"/>
      <c r="E33" s="10">
        <v>3</v>
      </c>
      <c r="F33" s="2"/>
      <c r="H33" s="4">
        <v>6</v>
      </c>
      <c r="I33" s="10">
        <v>3</v>
      </c>
      <c r="J33" s="10"/>
      <c r="K33" s="10">
        <v>10</v>
      </c>
      <c r="L33" s="2"/>
      <c r="N33" s="4">
        <v>6</v>
      </c>
      <c r="O33">
        <f t="shared" si="0"/>
        <v>4.666666666666667</v>
      </c>
      <c r="P33">
        <f>_xlfn.STDEV.P(Table3[[#This Row],[NEMA Ease ]:[DNV-GL Ease]])</f>
        <v>1.247219128924647</v>
      </c>
      <c r="Q33">
        <f>AVERAGEIF(Table3[[#This Row],[NEMA Impact ]:[DNV-GL Impact]],"&gt;0")</f>
        <v>6.333333333333333</v>
      </c>
      <c r="R33">
        <f>_xlfn.STDEV.P(Table3[[#This Row],[NEMA Impact ]:[DNV-GL Impact]])</f>
        <v>2.8674417556808756</v>
      </c>
      <c r="S33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34" spans="1:19" ht="30" x14ac:dyDescent="0.2">
      <c r="A34" s="5" t="s">
        <v>63</v>
      </c>
      <c r="B34" s="5" t="s">
        <v>63</v>
      </c>
      <c r="C34" s="9">
        <v>5</v>
      </c>
      <c r="D34" s="9"/>
      <c r="E34" s="9">
        <v>0</v>
      </c>
      <c r="F34" s="2">
        <v>6</v>
      </c>
      <c r="H34" s="4">
        <v>5</v>
      </c>
      <c r="I34" s="9">
        <v>6</v>
      </c>
      <c r="J34" s="9"/>
      <c r="K34" s="9">
        <v>8</v>
      </c>
      <c r="L34" s="2">
        <v>8</v>
      </c>
      <c r="N34" s="4">
        <v>4</v>
      </c>
      <c r="O34">
        <f t="shared" si="0"/>
        <v>5.333333333333333</v>
      </c>
      <c r="P34">
        <f>_xlfn.STDEV.P(Table3[[#This Row],[NEMA Ease ]:[DNV-GL Ease]])</f>
        <v>2.3452078799117149</v>
      </c>
      <c r="Q34">
        <f>AVERAGEIF(Table3[[#This Row],[NEMA Impact ]:[DNV-GL Impact]],"&gt;0")</f>
        <v>6.5</v>
      </c>
      <c r="R34">
        <f>_xlfn.STDEV.P(Table3[[#This Row],[NEMA Impact ]:[DNV-GL Impact]])</f>
        <v>1.6583123951776999</v>
      </c>
      <c r="S34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3</v>
      </c>
    </row>
    <row r="35" spans="1:19" ht="30" x14ac:dyDescent="0.2">
      <c r="A35" s="16" t="s">
        <v>64</v>
      </c>
      <c r="B35" s="16" t="s">
        <v>64</v>
      </c>
      <c r="C35" s="17">
        <v>2</v>
      </c>
      <c r="D35" s="17"/>
      <c r="E35" s="17">
        <v>6</v>
      </c>
      <c r="F35" s="2"/>
      <c r="G35" s="4">
        <v>1</v>
      </c>
      <c r="H35" s="4">
        <v>6</v>
      </c>
      <c r="I35" s="17">
        <v>2</v>
      </c>
      <c r="J35" s="17"/>
      <c r="K35" s="17">
        <v>5</v>
      </c>
      <c r="L35" s="2"/>
      <c r="M35" s="4">
        <v>1</v>
      </c>
      <c r="N35" s="4">
        <v>7</v>
      </c>
      <c r="O35">
        <f t="shared" si="0"/>
        <v>3.75</v>
      </c>
      <c r="P35">
        <f>_xlfn.STDEV.P(Table3[[#This Row],[NEMA Ease ]:[DNV-GL Ease]])</f>
        <v>2.2776083947860748</v>
      </c>
      <c r="Q35">
        <f>AVERAGEIF(Table3[[#This Row],[NEMA Impact ]:[DNV-GL Impact]],"&gt;0")</f>
        <v>3.75</v>
      </c>
      <c r="R35">
        <f>_xlfn.STDEV.P(Table3[[#This Row],[NEMA Impact ]:[DNV-GL Impact]])</f>
        <v>2.384848003542364</v>
      </c>
      <c r="S35" s="3">
        <f>IF(Table3[[#This Row],[NEMA Ease ]]&gt;0,1,0)+IF(Table3[[#This Row],[UL Ease ]]&gt;0,1,0)+IF(Table3[[#This Row],[NFPA Ease ]]&gt;0,1,0)+IF(Table3[[#This Row],[NIBS Ease]]&gt;0,1,0)+IF(Table3[[#This Row],[EPRI Ease]]&gt;0,1,0)+IF(Table3[[#This Row],[DNV-GL Ease]]&gt;0,1,0)</f>
        <v>4</v>
      </c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/>
  </sheetViews>
  <sheetFormatPr baseColWidth="10" defaultColWidth="8.83203125" defaultRowHeight="15" x14ac:dyDescent="0.2"/>
  <cols>
    <col min="1" max="1" width="23.33203125" style="21" customWidth="1"/>
    <col min="2" max="2" width="23" style="21" customWidth="1"/>
    <col min="3" max="3" width="13.5" style="21" customWidth="1"/>
    <col min="4" max="4" width="15.5" style="21" customWidth="1"/>
    <col min="5" max="5" width="18" style="21" customWidth="1"/>
    <col min="6" max="6" width="16.5" style="21" customWidth="1"/>
    <col min="7" max="7" width="17.5" style="21" customWidth="1"/>
    <col min="8" max="8" width="20.33203125" style="21" customWidth="1"/>
    <col min="9" max="13" width="17" style="21" customWidth="1"/>
    <col min="14" max="16384" width="8.83203125" style="21"/>
  </cols>
  <sheetData>
    <row r="1" spans="1:13" ht="16" thickBot="1" x14ac:dyDescent="0.25">
      <c r="A1" s="21" t="s">
        <v>78</v>
      </c>
    </row>
    <row r="2" spans="1:13" ht="16" thickBot="1" x14ac:dyDescent="0.25">
      <c r="A2" s="22" t="s">
        <v>0</v>
      </c>
      <c r="B2" s="23" t="s">
        <v>78</v>
      </c>
      <c r="C2" s="23" t="s">
        <v>209</v>
      </c>
      <c r="D2" s="23" t="s">
        <v>204</v>
      </c>
      <c r="E2" s="23" t="s">
        <v>205</v>
      </c>
      <c r="F2" s="23" t="s">
        <v>210</v>
      </c>
      <c r="G2" s="23" t="s">
        <v>208</v>
      </c>
      <c r="H2" s="23" t="s">
        <v>207</v>
      </c>
      <c r="I2" s="24" t="s">
        <v>72</v>
      </c>
      <c r="J2" s="24" t="s">
        <v>74</v>
      </c>
      <c r="K2" s="24" t="s">
        <v>73</v>
      </c>
      <c r="L2" s="24" t="s">
        <v>75</v>
      </c>
      <c r="M2" s="24" t="s">
        <v>77</v>
      </c>
    </row>
    <row r="3" spans="1:13" ht="45" x14ac:dyDescent="0.2">
      <c r="A3" s="11" t="s">
        <v>2</v>
      </c>
      <c r="B3" s="13" t="s">
        <v>79</v>
      </c>
      <c r="C3" s="21">
        <v>5</v>
      </c>
      <c r="D3" s="6">
        <v>6</v>
      </c>
      <c r="E3" s="6">
        <v>5</v>
      </c>
      <c r="F3" s="6">
        <v>8</v>
      </c>
      <c r="G3" s="6">
        <v>6</v>
      </c>
      <c r="H3" s="6">
        <v>8</v>
      </c>
      <c r="I3" s="21">
        <f t="shared" ref="I3:I34" si="0">IF(AVERAGEIF(C3:E3,"&gt;0")&lt;1,-10,AVERAGEIF(C3:E3,"&gt;0"))</f>
        <v>5.333333333333333</v>
      </c>
      <c r="J3" s="21">
        <f>_xlfn.STDEV.P(Table2[[#This Row],[DNV-GL Ease]:[NFPA Ease ]])</f>
        <v>0.47140452079103168</v>
      </c>
      <c r="K3" s="25">
        <f>AVERAGEIF(Table2[[#This Row],[DNV-GL Impact ]:[NFPA Impact ]],"&gt;0")</f>
        <v>7.333333333333333</v>
      </c>
      <c r="L3" s="25">
        <f>_xlfn.STDEV.P(Table2[[#This Row],[DNV-GL Impact ]:[NFPA Impact ]])</f>
        <v>0.94280904158206336</v>
      </c>
      <c r="M3" s="25">
        <f>IF(Table2[[#This Row],[DNV-GL Ease]]&gt;0,1,0)+IF(Table2[[#This Row],[UL Ease ]]&gt;0,1,0)+IF(Table2[[#This Row],[NFPA Ease ]]&gt;0,1,0)</f>
        <v>3</v>
      </c>
    </row>
    <row r="4" spans="1:13" ht="45" x14ac:dyDescent="0.2">
      <c r="A4" s="12"/>
      <c r="B4" s="14" t="s">
        <v>80</v>
      </c>
      <c r="C4" s="21">
        <v>4</v>
      </c>
      <c r="D4" s="7">
        <v>5</v>
      </c>
      <c r="E4" s="7">
        <v>6</v>
      </c>
      <c r="F4" s="7">
        <v>3</v>
      </c>
      <c r="G4" s="7">
        <v>3</v>
      </c>
      <c r="H4" s="7">
        <v>4</v>
      </c>
      <c r="I4" s="26">
        <f t="shared" si="0"/>
        <v>5</v>
      </c>
      <c r="J4" s="26">
        <f>_xlfn.STDEV.P(Table2[[#This Row],[DNV-GL Ease]:[NFPA Ease ]])</f>
        <v>0.81649658092772603</v>
      </c>
      <c r="K4" s="26">
        <f>AVERAGEIF(Table2[[#This Row],[DNV-GL Impact ]:[NFPA Impact ]],"&gt;0")</f>
        <v>3.3333333333333335</v>
      </c>
      <c r="L4" s="26">
        <f>_xlfn.STDEV.P(Table2[[#This Row],[DNV-GL Impact ]:[NFPA Impact ]])</f>
        <v>0.47140452079103168</v>
      </c>
      <c r="M4" s="26">
        <f>IF(Table2[[#This Row],[DNV-GL Ease]]&gt;0,1,0)+IF(Table2[[#This Row],[UL Ease ]]&gt;0,1,0)+IF(Table2[[#This Row],[NFPA Ease ]]&gt;0,1,0)</f>
        <v>3</v>
      </c>
    </row>
    <row r="5" spans="1:13" x14ac:dyDescent="0.2">
      <c r="A5" s="11"/>
      <c r="B5" s="13" t="s">
        <v>81</v>
      </c>
      <c r="C5" s="6"/>
      <c r="D5" s="6">
        <v>3</v>
      </c>
      <c r="E5" s="6">
        <v>2</v>
      </c>
      <c r="F5" s="6"/>
      <c r="G5" s="6">
        <v>5</v>
      </c>
      <c r="H5" s="6">
        <v>8</v>
      </c>
      <c r="I5" s="26">
        <f t="shared" si="0"/>
        <v>2.5</v>
      </c>
      <c r="J5" s="26">
        <f>_xlfn.STDEV.P(Table2[[#This Row],[DNV-GL Ease]:[NFPA Ease ]])</f>
        <v>0.5</v>
      </c>
      <c r="K5" s="26">
        <f>AVERAGEIF(Table2[[#This Row],[DNV-GL Impact ]:[NFPA Impact ]],"&gt;0")</f>
        <v>6.5</v>
      </c>
      <c r="L5" s="26">
        <f>_xlfn.STDEV.P(Table2[[#This Row],[DNV-GL Impact ]:[NFPA Impact ]])</f>
        <v>1.5</v>
      </c>
      <c r="M5" s="26">
        <f>IF(Table2[[#This Row],[DNV-GL Ease]]&gt;0,1,0)+IF(Table2[[#This Row],[UL Ease ]]&gt;0,1,0)+IF(Table2[[#This Row],[NFPA Ease ]]&gt;0,1,0)</f>
        <v>2</v>
      </c>
    </row>
    <row r="6" spans="1:13" x14ac:dyDescent="0.2">
      <c r="A6" s="12"/>
      <c r="B6" s="14" t="s">
        <v>82</v>
      </c>
      <c r="C6" s="7"/>
      <c r="D6" s="7">
        <v>5</v>
      </c>
      <c r="E6" s="7">
        <v>2</v>
      </c>
      <c r="F6" s="7"/>
      <c r="G6" s="7">
        <v>5</v>
      </c>
      <c r="H6" s="7">
        <v>8</v>
      </c>
      <c r="I6" s="26">
        <f t="shared" si="0"/>
        <v>3.5</v>
      </c>
      <c r="J6" s="26">
        <f>_xlfn.STDEV.P(Table2[[#This Row],[DNV-GL Ease]:[NFPA Ease ]])</f>
        <v>1.5</v>
      </c>
      <c r="K6" s="26">
        <f>AVERAGEIF(Table2[[#This Row],[DNV-GL Impact ]:[NFPA Impact ]],"&gt;0")</f>
        <v>6.5</v>
      </c>
      <c r="L6" s="26">
        <f>_xlfn.STDEV.P(Table2[[#This Row],[DNV-GL Impact ]:[NFPA Impact ]])</f>
        <v>1.5</v>
      </c>
      <c r="M6" s="26">
        <f>IF(Table2[[#This Row],[DNV-GL Ease]]&gt;0,1,0)+IF(Table2[[#This Row],[UL Ease ]]&gt;0,1,0)+IF(Table2[[#This Row],[NFPA Ease ]]&gt;0,1,0)</f>
        <v>2</v>
      </c>
    </row>
    <row r="7" spans="1:13" x14ac:dyDescent="0.2">
      <c r="A7" s="11"/>
      <c r="B7" s="13" t="s">
        <v>83</v>
      </c>
      <c r="C7" s="21">
        <v>3</v>
      </c>
      <c r="D7" s="6">
        <v>3</v>
      </c>
      <c r="E7" s="6">
        <v>2</v>
      </c>
      <c r="F7" s="6">
        <v>3</v>
      </c>
      <c r="G7" s="6">
        <v>8</v>
      </c>
      <c r="H7" s="6">
        <v>8</v>
      </c>
      <c r="I7" s="26">
        <f t="shared" si="0"/>
        <v>2.6666666666666665</v>
      </c>
      <c r="J7" s="26">
        <f>_xlfn.STDEV.P(Table2[[#This Row],[DNV-GL Ease]:[NFPA Ease ]])</f>
        <v>0.47140452079103168</v>
      </c>
      <c r="K7" s="26">
        <f>AVERAGEIF(Table2[[#This Row],[DNV-GL Impact ]:[NFPA Impact ]],"&gt;0")</f>
        <v>6.333333333333333</v>
      </c>
      <c r="L7" s="26">
        <f>_xlfn.STDEV.P(Table2[[#This Row],[DNV-GL Impact ]:[NFPA Impact ]])</f>
        <v>2.3570226039551585</v>
      </c>
      <c r="M7" s="26">
        <f>IF(Table2[[#This Row],[DNV-GL Ease]]&gt;0,1,0)+IF(Table2[[#This Row],[UL Ease ]]&gt;0,1,0)+IF(Table2[[#This Row],[NFPA Ease ]]&gt;0,1,0)</f>
        <v>3</v>
      </c>
    </row>
    <row r="8" spans="1:13" x14ac:dyDescent="0.2">
      <c r="A8" s="12"/>
      <c r="B8" s="14" t="s">
        <v>84</v>
      </c>
      <c r="C8" s="7"/>
      <c r="D8" s="7">
        <v>5</v>
      </c>
      <c r="E8" s="7">
        <v>2</v>
      </c>
      <c r="F8" s="7"/>
      <c r="G8" s="7">
        <v>2</v>
      </c>
      <c r="H8" s="7">
        <v>8</v>
      </c>
      <c r="I8" s="26">
        <f t="shared" si="0"/>
        <v>3.5</v>
      </c>
      <c r="J8" s="26">
        <f>_xlfn.STDEV.P(Table2[[#This Row],[DNV-GL Ease]:[NFPA Ease ]])</f>
        <v>1.5</v>
      </c>
      <c r="K8" s="26">
        <f>AVERAGEIF(Table2[[#This Row],[DNV-GL Impact ]:[NFPA Impact ]],"&gt;0")</f>
        <v>5</v>
      </c>
      <c r="L8" s="26">
        <f>_xlfn.STDEV.P(Table2[[#This Row],[DNV-GL Impact ]:[NFPA Impact ]])</f>
        <v>3</v>
      </c>
      <c r="M8" s="26">
        <f>IF(Table2[[#This Row],[DNV-GL Ease]]&gt;0,1,0)+IF(Table2[[#This Row],[UL Ease ]]&gt;0,1,0)+IF(Table2[[#This Row],[NFPA Ease ]]&gt;0,1,0)</f>
        <v>2</v>
      </c>
    </row>
    <row r="9" spans="1:13" x14ac:dyDescent="0.2">
      <c r="A9" s="11"/>
      <c r="B9" s="13" t="s">
        <v>85</v>
      </c>
      <c r="C9" s="6"/>
      <c r="D9" s="6">
        <v>3</v>
      </c>
      <c r="E9" s="6">
        <v>2</v>
      </c>
      <c r="F9" s="6"/>
      <c r="G9" s="6">
        <v>6</v>
      </c>
      <c r="H9" s="6">
        <v>8</v>
      </c>
      <c r="I9" s="26">
        <f t="shared" si="0"/>
        <v>2.5</v>
      </c>
      <c r="J9" s="26">
        <f>_xlfn.STDEV.P(Table2[[#This Row],[DNV-GL Ease]:[NFPA Ease ]])</f>
        <v>0.5</v>
      </c>
      <c r="K9" s="26">
        <f>AVERAGEIF(Table2[[#This Row],[DNV-GL Impact ]:[NFPA Impact ]],"&gt;0")</f>
        <v>7</v>
      </c>
      <c r="L9" s="26">
        <f>_xlfn.STDEV.P(Table2[[#This Row],[DNV-GL Impact ]:[NFPA Impact ]])</f>
        <v>1</v>
      </c>
      <c r="M9" s="26">
        <f>IF(Table2[[#This Row],[DNV-GL Ease]]&gt;0,1,0)+IF(Table2[[#This Row],[UL Ease ]]&gt;0,1,0)+IF(Table2[[#This Row],[NFPA Ease ]]&gt;0,1,0)</f>
        <v>2</v>
      </c>
    </row>
    <row r="10" spans="1:13" x14ac:dyDescent="0.2">
      <c r="A10" s="12"/>
      <c r="B10" s="7" t="s">
        <v>86</v>
      </c>
      <c r="C10" s="21">
        <v>6</v>
      </c>
      <c r="D10" s="7">
        <v>5</v>
      </c>
      <c r="E10" s="7">
        <v>8</v>
      </c>
      <c r="F10" s="4">
        <v>7</v>
      </c>
      <c r="G10" s="7">
        <v>3</v>
      </c>
      <c r="H10" s="7">
        <v>8</v>
      </c>
      <c r="I10" s="26">
        <f t="shared" si="0"/>
        <v>6.333333333333333</v>
      </c>
      <c r="J10" s="26">
        <f>_xlfn.STDEV.P(Table2[[#This Row],[DNV-GL Ease]:[NFPA Ease ]])</f>
        <v>1.247219128924647</v>
      </c>
      <c r="K10" s="26">
        <f>AVERAGEIF(Table2[[#This Row],[DNV-GL Impact ]:[NFPA Impact ]],"&gt;0")</f>
        <v>6</v>
      </c>
      <c r="L10" s="26">
        <f>_xlfn.STDEV.P(Table2[[#This Row],[DNV-GL Impact ]:[NFPA Impact ]])</f>
        <v>2.1602468994692869</v>
      </c>
      <c r="M10" s="26">
        <f>IF(Table2[[#This Row],[DNV-GL Ease]]&gt;0,1,0)+IF(Table2[[#This Row],[UL Ease ]]&gt;0,1,0)+IF(Table2[[#This Row],[NFPA Ease ]]&gt;0,1,0)</f>
        <v>3</v>
      </c>
    </row>
    <row r="11" spans="1:13" x14ac:dyDescent="0.2">
      <c r="A11" s="11"/>
      <c r="B11" s="13" t="s">
        <v>87</v>
      </c>
      <c r="C11" s="21">
        <v>7</v>
      </c>
      <c r="D11" s="6">
        <v>5</v>
      </c>
      <c r="E11" s="6">
        <v>8</v>
      </c>
      <c r="F11" s="4">
        <v>2</v>
      </c>
      <c r="G11" s="6">
        <v>5</v>
      </c>
      <c r="H11" s="6">
        <v>8</v>
      </c>
      <c r="I11" s="26">
        <f t="shared" si="0"/>
        <v>6.666666666666667</v>
      </c>
      <c r="J11" s="26">
        <f>_xlfn.STDEV.P(Table2[[#This Row],[DNV-GL Ease]:[NFPA Ease ]])</f>
        <v>1.247219128924647</v>
      </c>
      <c r="K11" s="26">
        <f>AVERAGEIF(Table2[[#This Row],[DNV-GL Impact ]:[NFPA Impact ]],"&gt;0")</f>
        <v>5</v>
      </c>
      <c r="L11" s="26">
        <f>_xlfn.STDEV.P(Table2[[#This Row],[DNV-GL Impact ]:[NFPA Impact ]])</f>
        <v>2.4494897427831779</v>
      </c>
      <c r="M11" s="26">
        <f>IF(Table2[[#This Row],[DNV-GL Ease]]&gt;0,1,0)+IF(Table2[[#This Row],[UL Ease ]]&gt;0,1,0)+IF(Table2[[#This Row],[NFPA Ease ]]&gt;0,1,0)</f>
        <v>3</v>
      </c>
    </row>
    <row r="12" spans="1:13" x14ac:dyDescent="0.2">
      <c r="A12" s="12"/>
      <c r="B12" s="7" t="s">
        <v>88</v>
      </c>
      <c r="C12" s="21">
        <v>7</v>
      </c>
      <c r="D12" s="7">
        <v>5</v>
      </c>
      <c r="E12" s="7">
        <v>5</v>
      </c>
      <c r="F12" s="4">
        <v>5</v>
      </c>
      <c r="G12" s="7">
        <v>5</v>
      </c>
      <c r="H12" s="7">
        <v>5</v>
      </c>
      <c r="I12" s="26">
        <f t="shared" si="0"/>
        <v>5.666666666666667</v>
      </c>
      <c r="J12" s="26">
        <f>_xlfn.STDEV.P(Table2[[#This Row],[DNV-GL Ease]:[NFPA Ease ]])</f>
        <v>0.94280904158206336</v>
      </c>
      <c r="K12" s="26">
        <f>AVERAGEIF(Table2[[#This Row],[DNV-GL Impact ]:[NFPA Impact ]],"&gt;0")</f>
        <v>5</v>
      </c>
      <c r="L12" s="26">
        <f>_xlfn.STDEV.P(Table2[[#This Row],[DNV-GL Impact ]:[NFPA Impact ]])</f>
        <v>0</v>
      </c>
      <c r="M12" s="26">
        <f>IF(Table2[[#This Row],[DNV-GL Ease]]&gt;0,1,0)+IF(Table2[[#This Row],[UL Ease ]]&gt;0,1,0)+IF(Table2[[#This Row],[NFPA Ease ]]&gt;0,1,0)</f>
        <v>3</v>
      </c>
    </row>
    <row r="13" spans="1:13" x14ac:dyDescent="0.2">
      <c r="A13" s="11"/>
      <c r="B13" s="13" t="s">
        <v>89</v>
      </c>
      <c r="C13" s="21">
        <v>7</v>
      </c>
      <c r="D13" s="6">
        <v>3</v>
      </c>
      <c r="E13" s="6">
        <v>5</v>
      </c>
      <c r="F13" s="4">
        <v>5</v>
      </c>
      <c r="G13" s="6">
        <v>8</v>
      </c>
      <c r="H13" s="6">
        <v>5</v>
      </c>
      <c r="I13" s="26">
        <f t="shared" si="0"/>
        <v>5</v>
      </c>
      <c r="J13" s="26">
        <f>_xlfn.STDEV.P(Table2[[#This Row],[DNV-GL Ease]:[NFPA Ease ]])</f>
        <v>1.6329931618554521</v>
      </c>
      <c r="K13" s="26">
        <f>AVERAGEIF(Table2[[#This Row],[DNV-GL Impact ]:[NFPA Impact ]],"&gt;0")</f>
        <v>6</v>
      </c>
      <c r="L13" s="26">
        <f>_xlfn.STDEV.P(Table2[[#This Row],[DNV-GL Impact ]:[NFPA Impact ]])</f>
        <v>1.4142135623730951</v>
      </c>
      <c r="M13" s="26">
        <f>IF(Table2[[#This Row],[DNV-GL Ease]]&gt;0,1,0)+IF(Table2[[#This Row],[UL Ease ]]&gt;0,1,0)+IF(Table2[[#This Row],[NFPA Ease ]]&gt;0,1,0)</f>
        <v>3</v>
      </c>
    </row>
    <row r="14" spans="1:13" x14ac:dyDescent="0.2">
      <c r="A14" s="12"/>
      <c r="B14" s="14" t="s">
        <v>90</v>
      </c>
      <c r="C14" s="21">
        <v>4</v>
      </c>
      <c r="D14" s="7">
        <v>8</v>
      </c>
      <c r="E14" s="7">
        <v>7</v>
      </c>
      <c r="F14" s="4">
        <v>8</v>
      </c>
      <c r="G14" s="8">
        <v>5</v>
      </c>
      <c r="H14" s="7">
        <v>9</v>
      </c>
      <c r="I14" s="26">
        <f t="shared" si="0"/>
        <v>6.333333333333333</v>
      </c>
      <c r="J14" s="26">
        <f>_xlfn.STDEV.P(Table2[[#This Row],[DNV-GL Ease]:[NFPA Ease ]])</f>
        <v>1.699673171197595</v>
      </c>
      <c r="K14" s="26">
        <f>AVERAGEIF(Table2[[#This Row],[DNV-GL Impact ]:[NFPA Impact ]],"&gt;0")</f>
        <v>7.333333333333333</v>
      </c>
      <c r="L14" s="26">
        <f>_xlfn.STDEV.P(Table2[[#This Row],[DNV-GL Impact ]:[NFPA Impact ]])</f>
        <v>1.699673171197595</v>
      </c>
      <c r="M14" s="26">
        <f>IF(Table2[[#This Row],[DNV-GL Ease]]&gt;0,1,0)+IF(Table2[[#This Row],[UL Ease ]]&gt;0,1,0)+IF(Table2[[#This Row],[NFPA Ease ]]&gt;0,1,0)</f>
        <v>3</v>
      </c>
    </row>
    <row r="15" spans="1:13" x14ac:dyDescent="0.2">
      <c r="A15" s="11"/>
      <c r="B15" s="13" t="s">
        <v>91</v>
      </c>
      <c r="C15" s="21">
        <v>5</v>
      </c>
      <c r="D15" s="6">
        <v>3</v>
      </c>
      <c r="E15" s="6">
        <v>2</v>
      </c>
      <c r="F15" s="4">
        <v>2</v>
      </c>
      <c r="G15" s="6">
        <v>7</v>
      </c>
      <c r="H15" s="6">
        <v>8</v>
      </c>
      <c r="I15" s="26">
        <f t="shared" si="0"/>
        <v>3.3333333333333335</v>
      </c>
      <c r="J15" s="26">
        <f>_xlfn.STDEV.P(Table2[[#This Row],[DNV-GL Ease]:[NFPA Ease ]])</f>
        <v>1.247219128924647</v>
      </c>
      <c r="K15" s="26">
        <f>AVERAGEIF(Table2[[#This Row],[DNV-GL Impact ]:[NFPA Impact ]],"&gt;0")</f>
        <v>5.666666666666667</v>
      </c>
      <c r="L15" s="26">
        <f>_xlfn.STDEV.P(Table2[[#This Row],[DNV-GL Impact ]:[NFPA Impact ]])</f>
        <v>2.6246692913372702</v>
      </c>
      <c r="M15" s="26">
        <f>IF(Table2[[#This Row],[DNV-GL Ease]]&gt;0,1,0)+IF(Table2[[#This Row],[UL Ease ]]&gt;0,1,0)+IF(Table2[[#This Row],[NFPA Ease ]]&gt;0,1,0)</f>
        <v>3</v>
      </c>
    </row>
    <row r="16" spans="1:13" ht="45" x14ac:dyDescent="0.2">
      <c r="A16" s="12"/>
      <c r="B16" s="14" t="s">
        <v>92</v>
      </c>
      <c r="C16" s="21">
        <v>6</v>
      </c>
      <c r="D16" s="7">
        <v>5</v>
      </c>
      <c r="E16" s="7">
        <v>5</v>
      </c>
      <c r="F16" s="4">
        <v>5</v>
      </c>
      <c r="G16" s="7">
        <v>3</v>
      </c>
      <c r="H16" s="7">
        <v>8</v>
      </c>
      <c r="I16" s="26">
        <f t="shared" si="0"/>
        <v>5.333333333333333</v>
      </c>
      <c r="J16" s="26">
        <f>_xlfn.STDEV.P(Table2[[#This Row],[DNV-GL Ease]:[NFPA Ease ]])</f>
        <v>0.47140452079103168</v>
      </c>
      <c r="K16" s="26">
        <f>AVERAGEIF(Table2[[#This Row],[DNV-GL Impact ]:[NFPA Impact ]],"&gt;0")</f>
        <v>5.333333333333333</v>
      </c>
      <c r="L16" s="26">
        <f>_xlfn.STDEV.P(Table2[[#This Row],[DNV-GL Impact ]:[NFPA Impact ]])</f>
        <v>2.0548046676563256</v>
      </c>
      <c r="M16" s="26">
        <f>IF(Table2[[#This Row],[DNV-GL Ease]]&gt;0,1,0)+IF(Table2[[#This Row],[UL Ease ]]&gt;0,1,0)+IF(Table2[[#This Row],[NFPA Ease ]]&gt;0,1,0)</f>
        <v>3</v>
      </c>
    </row>
    <row r="17" spans="1:13" ht="30" x14ac:dyDescent="0.2">
      <c r="A17" s="11"/>
      <c r="B17" s="13" t="s">
        <v>93</v>
      </c>
      <c r="C17" s="21">
        <v>3</v>
      </c>
      <c r="D17" s="6">
        <v>3</v>
      </c>
      <c r="E17" s="6"/>
      <c r="F17" s="4">
        <v>5</v>
      </c>
      <c r="G17" s="6">
        <v>8</v>
      </c>
      <c r="H17" s="6"/>
      <c r="I17" s="26">
        <f t="shared" si="0"/>
        <v>3</v>
      </c>
      <c r="J17" s="26">
        <f>_xlfn.STDEV.P(Table2[[#This Row],[DNV-GL Ease]:[NFPA Ease ]])</f>
        <v>0</v>
      </c>
      <c r="K17" s="26">
        <f>AVERAGEIF(Table2[[#This Row],[DNV-GL Impact ]:[NFPA Impact ]],"&gt;0")</f>
        <v>6.5</v>
      </c>
      <c r="L17" s="26">
        <f>_xlfn.STDEV.P(Table2[[#This Row],[DNV-GL Impact ]:[NFPA Impact ]])</f>
        <v>1.5</v>
      </c>
      <c r="M17" s="26">
        <f>IF(Table2[[#This Row],[DNV-GL Ease]]&gt;0,1,0)+IF(Table2[[#This Row],[UL Ease ]]&gt;0,1,0)+IF(Table2[[#This Row],[NFPA Ease ]]&gt;0,1,0)</f>
        <v>2</v>
      </c>
    </row>
    <row r="18" spans="1:13" x14ac:dyDescent="0.2">
      <c r="A18" s="12"/>
      <c r="B18" s="14" t="s">
        <v>94</v>
      </c>
      <c r="C18" s="21">
        <v>3</v>
      </c>
      <c r="D18" s="7">
        <v>6</v>
      </c>
      <c r="E18" s="7"/>
      <c r="F18" s="4">
        <v>7</v>
      </c>
      <c r="G18" s="7">
        <v>7</v>
      </c>
      <c r="H18" s="7"/>
      <c r="I18" s="26">
        <f t="shared" si="0"/>
        <v>4.5</v>
      </c>
      <c r="J18" s="26">
        <f>_xlfn.STDEV.P(Table2[[#This Row],[DNV-GL Ease]:[NFPA Ease ]])</f>
        <v>1.5</v>
      </c>
      <c r="K18" s="26">
        <f>AVERAGEIF(Table2[[#This Row],[DNV-GL Impact ]:[NFPA Impact ]],"&gt;0")</f>
        <v>7</v>
      </c>
      <c r="L18" s="26">
        <f>_xlfn.STDEV.P(Table2[[#This Row],[DNV-GL Impact ]:[NFPA Impact ]])</f>
        <v>0</v>
      </c>
      <c r="M18" s="26">
        <f>IF(Table2[[#This Row],[DNV-GL Ease]]&gt;0,1,0)+IF(Table2[[#This Row],[UL Ease ]]&gt;0,1,0)+IF(Table2[[#This Row],[NFPA Ease ]]&gt;0,1,0)</f>
        <v>2</v>
      </c>
    </row>
    <row r="19" spans="1:13" x14ac:dyDescent="0.2">
      <c r="A19" s="11"/>
      <c r="B19" s="13" t="s">
        <v>95</v>
      </c>
      <c r="C19" s="21">
        <v>3</v>
      </c>
      <c r="D19" s="6">
        <v>6</v>
      </c>
      <c r="E19" s="6"/>
      <c r="F19" s="4">
        <v>7</v>
      </c>
      <c r="G19" s="6">
        <v>6</v>
      </c>
      <c r="H19" s="6"/>
      <c r="I19" s="26">
        <f t="shared" si="0"/>
        <v>4.5</v>
      </c>
      <c r="J19" s="26">
        <f>_xlfn.STDEV.P(Table2[[#This Row],[DNV-GL Ease]:[NFPA Ease ]])</f>
        <v>1.5</v>
      </c>
      <c r="K19" s="26">
        <f>AVERAGEIF(Table2[[#This Row],[DNV-GL Impact ]:[NFPA Impact ]],"&gt;0")</f>
        <v>6.5</v>
      </c>
      <c r="L19" s="26">
        <f>_xlfn.STDEV.P(Table2[[#This Row],[DNV-GL Impact ]:[NFPA Impact ]])</f>
        <v>0.5</v>
      </c>
      <c r="M19" s="26">
        <f>IF(Table2[[#This Row],[DNV-GL Ease]]&gt;0,1,0)+IF(Table2[[#This Row],[UL Ease ]]&gt;0,1,0)+IF(Table2[[#This Row],[NFPA Ease ]]&gt;0,1,0)</f>
        <v>2</v>
      </c>
    </row>
    <row r="20" spans="1:13" x14ac:dyDescent="0.2">
      <c r="A20" s="5"/>
      <c r="B20" s="14" t="s">
        <v>96</v>
      </c>
      <c r="C20" s="21">
        <v>5</v>
      </c>
      <c r="D20" s="7"/>
      <c r="E20" s="7"/>
      <c r="F20" s="4">
        <v>5</v>
      </c>
      <c r="G20" s="7"/>
      <c r="H20" s="7"/>
      <c r="I20" s="26">
        <f t="shared" si="0"/>
        <v>5</v>
      </c>
      <c r="J20" s="26">
        <f>_xlfn.STDEV.P(Table2[[#This Row],[DNV-GL Ease]:[NFPA Ease ]])</f>
        <v>0</v>
      </c>
      <c r="K20" s="26">
        <f>AVERAGEIF(Table2[[#This Row],[DNV-GL Impact ]:[NFPA Impact ]],"&gt;0")</f>
        <v>5</v>
      </c>
      <c r="L20" s="26">
        <f>_xlfn.STDEV.P(Table2[[#This Row],[DNV-GL Impact ]:[NFPA Impact ]])</f>
        <v>0</v>
      </c>
      <c r="M20" s="26">
        <f>IF(Table2[[#This Row],[DNV-GL Ease]]&gt;0,1,0)+IF(Table2[[#This Row],[UL Ease ]]&gt;0,1,0)+IF(Table2[[#This Row],[NFPA Ease ]]&gt;0,1,0)</f>
        <v>1</v>
      </c>
    </row>
    <row r="21" spans="1:13" x14ac:dyDescent="0.2">
      <c r="A21" s="11"/>
      <c r="B21" s="13" t="s">
        <v>97</v>
      </c>
      <c r="C21" s="21">
        <v>4</v>
      </c>
      <c r="D21" s="6">
        <v>2</v>
      </c>
      <c r="E21" s="6"/>
      <c r="F21" s="4">
        <v>7</v>
      </c>
      <c r="G21" s="6">
        <v>2</v>
      </c>
      <c r="H21" s="6"/>
      <c r="I21" s="26">
        <f t="shared" si="0"/>
        <v>3</v>
      </c>
      <c r="J21" s="26">
        <f>_xlfn.STDEV.P(Table2[[#This Row],[DNV-GL Ease]:[NFPA Ease ]])</f>
        <v>1</v>
      </c>
      <c r="K21" s="26">
        <f>AVERAGEIF(Table2[[#This Row],[DNV-GL Impact ]:[NFPA Impact ]],"&gt;0")</f>
        <v>4.5</v>
      </c>
      <c r="L21" s="26">
        <f>_xlfn.STDEV.P(Table2[[#This Row],[DNV-GL Impact ]:[NFPA Impact ]])</f>
        <v>2.5</v>
      </c>
      <c r="M21" s="26">
        <f>IF(Table2[[#This Row],[DNV-GL Ease]]&gt;0,1,0)+IF(Table2[[#This Row],[UL Ease ]]&gt;0,1,0)+IF(Table2[[#This Row],[NFPA Ease ]]&gt;0,1,0)</f>
        <v>2</v>
      </c>
    </row>
    <row r="22" spans="1:13" ht="30" x14ac:dyDescent="0.2">
      <c r="A22" s="12" t="s">
        <v>11</v>
      </c>
      <c r="B22" s="14" t="s">
        <v>98</v>
      </c>
      <c r="D22" s="7"/>
      <c r="E22" s="7">
        <v>5</v>
      </c>
      <c r="F22" s="4"/>
      <c r="G22" s="7"/>
      <c r="H22" s="7">
        <v>8</v>
      </c>
      <c r="I22" s="26">
        <f t="shared" si="0"/>
        <v>5</v>
      </c>
      <c r="J22" s="26">
        <f>_xlfn.STDEV.P(Table2[[#This Row],[DNV-GL Ease]:[NFPA Ease ]])</f>
        <v>0</v>
      </c>
      <c r="K22" s="26">
        <f>AVERAGEIF(Table2[[#This Row],[DNV-GL Impact ]:[NFPA Impact ]],"&gt;0")</f>
        <v>8</v>
      </c>
      <c r="L22" s="26">
        <f>_xlfn.STDEV.P(Table2[[#This Row],[DNV-GL Impact ]:[NFPA Impact ]])</f>
        <v>0</v>
      </c>
      <c r="M22" s="26">
        <f>IF(Table2[[#This Row],[DNV-GL Ease]]&gt;0,1,0)+IF(Table2[[#This Row],[UL Ease ]]&gt;0,1,0)+IF(Table2[[#This Row],[NFPA Ease ]]&gt;0,1,0)</f>
        <v>1</v>
      </c>
    </row>
    <row r="23" spans="1:13" x14ac:dyDescent="0.2">
      <c r="A23" s="11"/>
      <c r="B23" s="13" t="s">
        <v>99</v>
      </c>
      <c r="C23" s="21">
        <v>6</v>
      </c>
      <c r="D23" s="6">
        <v>6</v>
      </c>
      <c r="E23" s="6">
        <v>4</v>
      </c>
      <c r="F23" s="4">
        <v>7</v>
      </c>
      <c r="G23" s="6">
        <v>7</v>
      </c>
      <c r="H23" s="6">
        <v>10</v>
      </c>
      <c r="I23" s="26">
        <f t="shared" si="0"/>
        <v>5.333333333333333</v>
      </c>
      <c r="J23" s="26">
        <f>_xlfn.STDEV.P(Table2[[#This Row],[DNV-GL Ease]:[NFPA Ease ]])</f>
        <v>0.94280904158206336</v>
      </c>
      <c r="K23" s="26">
        <f>AVERAGEIF(Table2[[#This Row],[DNV-GL Impact ]:[NFPA Impact ]],"&gt;0")</f>
        <v>8</v>
      </c>
      <c r="L23" s="26">
        <f>_xlfn.STDEV.P(Table2[[#This Row],[DNV-GL Impact ]:[NFPA Impact ]])</f>
        <v>1.4142135623730951</v>
      </c>
      <c r="M23" s="26">
        <f>IF(Table2[[#This Row],[DNV-GL Ease]]&gt;0,1,0)+IF(Table2[[#This Row],[UL Ease ]]&gt;0,1,0)+IF(Table2[[#This Row],[NFPA Ease ]]&gt;0,1,0)</f>
        <v>3</v>
      </c>
    </row>
    <row r="24" spans="1:13" x14ac:dyDescent="0.2">
      <c r="A24" s="12"/>
      <c r="B24" s="14" t="s">
        <v>100</v>
      </c>
      <c r="C24" s="21">
        <v>6</v>
      </c>
      <c r="D24" s="7">
        <v>3</v>
      </c>
      <c r="E24" s="7">
        <v>8</v>
      </c>
      <c r="F24" s="4">
        <v>4</v>
      </c>
      <c r="G24" s="7">
        <v>7</v>
      </c>
      <c r="H24" s="7">
        <v>10</v>
      </c>
      <c r="I24" s="26">
        <f t="shared" si="0"/>
        <v>5.666666666666667</v>
      </c>
      <c r="J24" s="26">
        <f>_xlfn.STDEV.P(Table2[[#This Row],[DNV-GL Ease]:[NFPA Ease ]])</f>
        <v>2.0548046676563256</v>
      </c>
      <c r="K24" s="26">
        <f>AVERAGEIF(Table2[[#This Row],[DNV-GL Impact ]:[NFPA Impact ]],"&gt;0")</f>
        <v>7</v>
      </c>
      <c r="L24" s="26">
        <f>_xlfn.STDEV.P(Table2[[#This Row],[DNV-GL Impact ]:[NFPA Impact ]])</f>
        <v>2.4494897427831779</v>
      </c>
      <c r="M24" s="26">
        <f>IF(Table2[[#This Row],[DNV-GL Ease]]&gt;0,1,0)+IF(Table2[[#This Row],[UL Ease ]]&gt;0,1,0)+IF(Table2[[#This Row],[NFPA Ease ]]&gt;0,1,0)</f>
        <v>3</v>
      </c>
    </row>
    <row r="25" spans="1:13" x14ac:dyDescent="0.2">
      <c r="A25" s="11"/>
      <c r="B25" s="13" t="s">
        <v>83</v>
      </c>
      <c r="D25" s="6"/>
      <c r="E25" s="6">
        <v>2</v>
      </c>
      <c r="F25" s="4"/>
      <c r="G25" s="6"/>
      <c r="H25" s="6">
        <v>8</v>
      </c>
      <c r="I25" s="26">
        <f t="shared" si="0"/>
        <v>2</v>
      </c>
      <c r="J25" s="26">
        <f>_xlfn.STDEV.P(Table2[[#This Row],[DNV-GL Ease]:[NFPA Ease ]])</f>
        <v>0</v>
      </c>
      <c r="K25" s="26">
        <f>AVERAGEIF(Table2[[#This Row],[DNV-GL Impact ]:[NFPA Impact ]],"&gt;0")</f>
        <v>8</v>
      </c>
      <c r="L25" s="26">
        <f>_xlfn.STDEV.P(Table2[[#This Row],[DNV-GL Impact ]:[NFPA Impact ]])</f>
        <v>0</v>
      </c>
      <c r="M25" s="26">
        <f>IF(Table2[[#This Row],[DNV-GL Ease]]&gt;0,1,0)+IF(Table2[[#This Row],[UL Ease ]]&gt;0,1,0)+IF(Table2[[#This Row],[NFPA Ease ]]&gt;0,1,0)</f>
        <v>1</v>
      </c>
    </row>
    <row r="26" spans="1:13" x14ac:dyDescent="0.2">
      <c r="A26" s="12"/>
      <c r="B26" s="14" t="s">
        <v>87</v>
      </c>
      <c r="D26" s="7"/>
      <c r="E26" s="7">
        <v>8</v>
      </c>
      <c r="F26" s="4"/>
      <c r="G26" s="7"/>
      <c r="H26" s="7">
        <v>8</v>
      </c>
      <c r="I26" s="26">
        <f t="shared" si="0"/>
        <v>8</v>
      </c>
      <c r="J26" s="26">
        <f>_xlfn.STDEV.P(Table2[[#This Row],[DNV-GL Ease]:[NFPA Ease ]])</f>
        <v>0</v>
      </c>
      <c r="K26" s="26">
        <f>AVERAGEIF(Table2[[#This Row],[DNV-GL Impact ]:[NFPA Impact ]],"&gt;0")</f>
        <v>8</v>
      </c>
      <c r="L26" s="26">
        <f>_xlfn.STDEV.P(Table2[[#This Row],[DNV-GL Impact ]:[NFPA Impact ]])</f>
        <v>0</v>
      </c>
      <c r="M26" s="26">
        <f>IF(Table2[[#This Row],[DNV-GL Ease]]&gt;0,1,0)+IF(Table2[[#This Row],[UL Ease ]]&gt;0,1,0)+IF(Table2[[#This Row],[NFPA Ease ]]&gt;0,1,0)</f>
        <v>1</v>
      </c>
    </row>
    <row r="27" spans="1:13" x14ac:dyDescent="0.2">
      <c r="A27" s="11"/>
      <c r="B27" s="13" t="s">
        <v>101</v>
      </c>
      <c r="C27" s="21">
        <v>3</v>
      </c>
      <c r="D27" s="6"/>
      <c r="E27" s="6">
        <v>5</v>
      </c>
      <c r="F27" s="4">
        <v>3</v>
      </c>
      <c r="G27" s="6"/>
      <c r="H27" s="6">
        <v>8</v>
      </c>
      <c r="I27" s="26">
        <f t="shared" si="0"/>
        <v>4</v>
      </c>
      <c r="J27" s="26">
        <f>_xlfn.STDEV.P(Table2[[#This Row],[DNV-GL Ease]:[NFPA Ease ]])</f>
        <v>1</v>
      </c>
      <c r="K27" s="26">
        <f>AVERAGEIF(Table2[[#This Row],[DNV-GL Impact ]:[NFPA Impact ]],"&gt;0")</f>
        <v>5.5</v>
      </c>
      <c r="L27" s="26">
        <f>_xlfn.STDEV.P(Table2[[#This Row],[DNV-GL Impact ]:[NFPA Impact ]])</f>
        <v>2.5</v>
      </c>
      <c r="M27" s="26">
        <f>IF(Table2[[#This Row],[DNV-GL Ease]]&gt;0,1,0)+IF(Table2[[#This Row],[UL Ease ]]&gt;0,1,0)+IF(Table2[[#This Row],[NFPA Ease ]]&gt;0,1,0)</f>
        <v>2</v>
      </c>
    </row>
    <row r="28" spans="1:13" x14ac:dyDescent="0.2">
      <c r="A28" s="12"/>
      <c r="B28" s="14" t="s">
        <v>86</v>
      </c>
      <c r="C28" s="21">
        <v>4</v>
      </c>
      <c r="D28" s="7"/>
      <c r="E28" s="7">
        <v>8</v>
      </c>
      <c r="F28" s="4">
        <v>6</v>
      </c>
      <c r="G28" s="7"/>
      <c r="H28" s="7">
        <v>8</v>
      </c>
      <c r="I28" s="26">
        <f t="shared" si="0"/>
        <v>6</v>
      </c>
      <c r="J28" s="26">
        <f>_xlfn.STDEV.P(Table2[[#This Row],[DNV-GL Ease]:[NFPA Ease ]])</f>
        <v>2</v>
      </c>
      <c r="K28" s="26">
        <f>AVERAGEIF(Table2[[#This Row],[DNV-GL Impact ]:[NFPA Impact ]],"&gt;0")</f>
        <v>7</v>
      </c>
      <c r="L28" s="26">
        <f>_xlfn.STDEV.P(Table2[[#This Row],[DNV-GL Impact ]:[NFPA Impact ]])</f>
        <v>1</v>
      </c>
      <c r="M28" s="26">
        <f>IF(Table2[[#This Row],[DNV-GL Ease]]&gt;0,1,0)+IF(Table2[[#This Row],[UL Ease ]]&gt;0,1,0)+IF(Table2[[#This Row],[NFPA Ease ]]&gt;0,1,0)</f>
        <v>2</v>
      </c>
    </row>
    <row r="29" spans="1:13" x14ac:dyDescent="0.2">
      <c r="A29" s="11"/>
      <c r="B29" s="13" t="s">
        <v>102</v>
      </c>
      <c r="C29" s="21">
        <v>6</v>
      </c>
      <c r="D29" s="6"/>
      <c r="E29" s="6">
        <v>8</v>
      </c>
      <c r="F29" s="4">
        <v>2</v>
      </c>
      <c r="G29" s="6"/>
      <c r="H29" s="6">
        <v>5</v>
      </c>
      <c r="I29" s="26">
        <f t="shared" si="0"/>
        <v>7</v>
      </c>
      <c r="J29" s="26">
        <f>_xlfn.STDEV.P(Table2[[#This Row],[DNV-GL Ease]:[NFPA Ease ]])</f>
        <v>1</v>
      </c>
      <c r="K29" s="26">
        <f>AVERAGEIF(Table2[[#This Row],[DNV-GL Impact ]:[NFPA Impact ]],"&gt;0")</f>
        <v>3.5</v>
      </c>
      <c r="L29" s="26">
        <f>_xlfn.STDEV.P(Table2[[#This Row],[DNV-GL Impact ]:[NFPA Impact ]])</f>
        <v>1.5</v>
      </c>
      <c r="M29" s="26">
        <f>IF(Table2[[#This Row],[DNV-GL Ease]]&gt;0,1,0)+IF(Table2[[#This Row],[UL Ease ]]&gt;0,1,0)+IF(Table2[[#This Row],[NFPA Ease ]]&gt;0,1,0)</f>
        <v>2</v>
      </c>
    </row>
    <row r="30" spans="1:13" x14ac:dyDescent="0.2">
      <c r="A30" s="12"/>
      <c r="B30" s="14" t="s">
        <v>103</v>
      </c>
      <c r="C30" s="21">
        <v>6</v>
      </c>
      <c r="D30" s="7"/>
      <c r="E30" s="7">
        <v>10</v>
      </c>
      <c r="F30" s="4">
        <v>2</v>
      </c>
      <c r="G30" s="7"/>
      <c r="H30" s="7">
        <v>5</v>
      </c>
      <c r="I30" s="26">
        <f t="shared" si="0"/>
        <v>8</v>
      </c>
      <c r="J30" s="26">
        <f>_xlfn.STDEV.P(Table2[[#This Row],[DNV-GL Ease]:[NFPA Ease ]])</f>
        <v>2</v>
      </c>
      <c r="K30" s="26">
        <f>AVERAGEIF(Table2[[#This Row],[DNV-GL Impact ]:[NFPA Impact ]],"&gt;0")</f>
        <v>3.5</v>
      </c>
      <c r="L30" s="26">
        <f>_xlfn.STDEV.P(Table2[[#This Row],[DNV-GL Impact ]:[NFPA Impact ]])</f>
        <v>1.5</v>
      </c>
      <c r="M30" s="26">
        <f>IF(Table2[[#This Row],[DNV-GL Ease]]&gt;0,1,0)+IF(Table2[[#This Row],[UL Ease ]]&gt;0,1,0)+IF(Table2[[#This Row],[NFPA Ease ]]&gt;0,1,0)</f>
        <v>2</v>
      </c>
    </row>
    <row r="31" spans="1:13" x14ac:dyDescent="0.2">
      <c r="A31" s="11"/>
      <c r="B31" s="13" t="s">
        <v>104</v>
      </c>
      <c r="C31" s="21">
        <v>6</v>
      </c>
      <c r="D31" s="6">
        <v>7</v>
      </c>
      <c r="E31" s="6">
        <v>9</v>
      </c>
      <c r="F31" s="4">
        <v>5</v>
      </c>
      <c r="G31" s="6">
        <v>7</v>
      </c>
      <c r="H31" s="6">
        <v>9</v>
      </c>
      <c r="I31" s="26">
        <f t="shared" si="0"/>
        <v>7.333333333333333</v>
      </c>
      <c r="J31" s="26">
        <f>_xlfn.STDEV.P(Table2[[#This Row],[DNV-GL Ease]:[NFPA Ease ]])</f>
        <v>1.247219128924647</v>
      </c>
      <c r="K31" s="26">
        <f>AVERAGEIF(Table2[[#This Row],[DNV-GL Impact ]:[NFPA Impact ]],"&gt;0")</f>
        <v>7</v>
      </c>
      <c r="L31" s="26">
        <f>_xlfn.STDEV.P(Table2[[#This Row],[DNV-GL Impact ]:[NFPA Impact ]])</f>
        <v>1.6329931618554521</v>
      </c>
      <c r="M31" s="26">
        <f>IF(Table2[[#This Row],[DNV-GL Ease]]&gt;0,1,0)+IF(Table2[[#This Row],[UL Ease ]]&gt;0,1,0)+IF(Table2[[#This Row],[NFPA Ease ]]&gt;0,1,0)</f>
        <v>3</v>
      </c>
    </row>
    <row r="32" spans="1:13" x14ac:dyDescent="0.2">
      <c r="A32" s="12" t="s">
        <v>12</v>
      </c>
      <c r="B32" s="14" t="s">
        <v>105</v>
      </c>
      <c r="C32" s="21">
        <v>6</v>
      </c>
      <c r="D32" s="7">
        <v>6</v>
      </c>
      <c r="E32" s="7">
        <v>5</v>
      </c>
      <c r="F32" s="4">
        <v>7</v>
      </c>
      <c r="G32" s="7">
        <v>5</v>
      </c>
      <c r="H32" s="7">
        <v>10</v>
      </c>
      <c r="I32" s="26">
        <f t="shared" si="0"/>
        <v>5.666666666666667</v>
      </c>
      <c r="J32" s="26">
        <f>_xlfn.STDEV.P(Table2[[#This Row],[DNV-GL Ease]:[NFPA Ease ]])</f>
        <v>0.47140452079103168</v>
      </c>
      <c r="K32" s="26">
        <f>AVERAGEIF(Table2[[#This Row],[DNV-GL Impact ]:[NFPA Impact ]],"&gt;0")</f>
        <v>7.333333333333333</v>
      </c>
      <c r="L32" s="26">
        <f>_xlfn.STDEV.P(Table2[[#This Row],[DNV-GL Impact ]:[NFPA Impact ]])</f>
        <v>2.0548046676563256</v>
      </c>
      <c r="M32" s="26">
        <f>IF(Table2[[#This Row],[DNV-GL Ease]]&gt;0,1,0)+IF(Table2[[#This Row],[UL Ease ]]&gt;0,1,0)+IF(Table2[[#This Row],[NFPA Ease ]]&gt;0,1,0)</f>
        <v>3</v>
      </c>
    </row>
    <row r="33" spans="1:13" x14ac:dyDescent="0.2">
      <c r="A33" s="27"/>
      <c r="B33" s="13" t="s">
        <v>106</v>
      </c>
      <c r="C33" s="21">
        <v>5</v>
      </c>
      <c r="D33" s="6">
        <v>6</v>
      </c>
      <c r="E33" s="6">
        <v>1</v>
      </c>
      <c r="F33" s="4">
        <v>5</v>
      </c>
      <c r="G33" s="6">
        <v>5</v>
      </c>
      <c r="H33" s="6">
        <v>0</v>
      </c>
      <c r="I33" s="26">
        <f t="shared" si="0"/>
        <v>4</v>
      </c>
      <c r="J33" s="26">
        <f>_xlfn.STDEV.P(Table2[[#This Row],[DNV-GL Ease]:[NFPA Ease ]])</f>
        <v>2.1602468994692869</v>
      </c>
      <c r="K33" s="26">
        <f>AVERAGEIF(Table2[[#This Row],[DNV-GL Impact ]:[NFPA Impact ]],"&gt;0")</f>
        <v>5</v>
      </c>
      <c r="L33" s="26">
        <f>_xlfn.STDEV.P(Table2[[#This Row],[DNV-GL Impact ]:[NFPA Impact ]])</f>
        <v>2.3570226039551585</v>
      </c>
      <c r="M33" s="26">
        <f>IF(Table2[[#This Row],[DNV-GL Ease]]&gt;0,1,0)+IF(Table2[[#This Row],[UL Ease ]]&gt;0,1,0)+IF(Table2[[#This Row],[NFPA Ease ]]&gt;0,1,0)</f>
        <v>3</v>
      </c>
    </row>
    <row r="34" spans="1:13" x14ac:dyDescent="0.2">
      <c r="A34" s="28"/>
      <c r="B34" s="7" t="s">
        <v>107</v>
      </c>
      <c r="C34" s="21">
        <v>6</v>
      </c>
      <c r="D34" s="7"/>
      <c r="E34" s="7"/>
      <c r="F34" s="4">
        <v>7</v>
      </c>
      <c r="G34" s="7"/>
      <c r="H34" s="7"/>
      <c r="I34" s="26">
        <f t="shared" si="0"/>
        <v>6</v>
      </c>
      <c r="J34" s="26">
        <f>_xlfn.STDEV.P(Table2[[#This Row],[DNV-GL Ease]:[NFPA Ease ]])</f>
        <v>0</v>
      </c>
      <c r="K34" s="26">
        <f>AVERAGEIF(Table2[[#This Row],[DNV-GL Impact ]:[NFPA Impact ]],"&gt;0")</f>
        <v>7</v>
      </c>
      <c r="L34" s="26">
        <f>_xlfn.STDEV.P(Table2[[#This Row],[DNV-GL Impact ]:[NFPA Impact ]])</f>
        <v>0</v>
      </c>
      <c r="M34" s="26">
        <f>IF(Table2[[#This Row],[DNV-GL Ease]]&gt;0,1,0)+IF(Table2[[#This Row],[UL Ease ]]&gt;0,1,0)+IF(Table2[[#This Row],[NFPA Ease ]]&gt;0,1,0)</f>
        <v>1</v>
      </c>
    </row>
    <row r="35" spans="1:13" x14ac:dyDescent="0.2">
      <c r="A35" s="11" t="s">
        <v>15</v>
      </c>
      <c r="B35" s="13" t="s">
        <v>100</v>
      </c>
      <c r="C35" s="21">
        <v>5</v>
      </c>
      <c r="D35" s="6">
        <v>4</v>
      </c>
      <c r="E35" s="6">
        <v>8</v>
      </c>
      <c r="F35" s="4">
        <v>5</v>
      </c>
      <c r="G35" s="6">
        <v>7</v>
      </c>
      <c r="H35" s="6">
        <v>10</v>
      </c>
      <c r="I35" s="26">
        <f t="shared" ref="I35:I66" si="1">IF(AVERAGEIF(C35:E35,"&gt;0")&lt;1,-10,AVERAGEIF(C35:E35,"&gt;0"))</f>
        <v>5.666666666666667</v>
      </c>
      <c r="J35" s="26">
        <f>_xlfn.STDEV.P(Table2[[#This Row],[DNV-GL Ease]:[NFPA Ease ]])</f>
        <v>1.699673171197595</v>
      </c>
      <c r="K35" s="26">
        <f>AVERAGEIF(Table2[[#This Row],[DNV-GL Impact ]:[NFPA Impact ]],"&gt;0")</f>
        <v>7.333333333333333</v>
      </c>
      <c r="L35" s="26">
        <f>_xlfn.STDEV.P(Table2[[#This Row],[DNV-GL Impact ]:[NFPA Impact ]])</f>
        <v>2.0548046676563256</v>
      </c>
      <c r="M35" s="26">
        <f>IF(Table2[[#This Row],[DNV-GL Ease]]&gt;0,1,0)+IF(Table2[[#This Row],[UL Ease ]]&gt;0,1,0)+IF(Table2[[#This Row],[NFPA Ease ]]&gt;0,1,0)</f>
        <v>3</v>
      </c>
    </row>
    <row r="36" spans="1:13" x14ac:dyDescent="0.2">
      <c r="A36" s="12"/>
      <c r="B36" s="14" t="s">
        <v>108</v>
      </c>
      <c r="C36" s="21">
        <v>4</v>
      </c>
      <c r="D36" s="7">
        <v>6</v>
      </c>
      <c r="E36" s="7"/>
      <c r="F36" s="4">
        <v>6</v>
      </c>
      <c r="G36" s="7">
        <v>9</v>
      </c>
      <c r="H36" s="7"/>
      <c r="I36" s="26">
        <f t="shared" si="1"/>
        <v>5</v>
      </c>
      <c r="J36" s="26">
        <f>_xlfn.STDEV.P(Table2[[#This Row],[DNV-GL Ease]:[NFPA Ease ]])</f>
        <v>1</v>
      </c>
      <c r="K36" s="26">
        <f>AVERAGEIF(Table2[[#This Row],[DNV-GL Impact ]:[NFPA Impact ]],"&gt;0")</f>
        <v>7.5</v>
      </c>
      <c r="L36" s="26">
        <f>_xlfn.STDEV.P(Table2[[#This Row],[DNV-GL Impact ]:[NFPA Impact ]])</f>
        <v>1.5</v>
      </c>
      <c r="M36" s="26">
        <f>IF(Table2[[#This Row],[DNV-GL Ease]]&gt;0,1,0)+IF(Table2[[#This Row],[UL Ease ]]&gt;0,1,0)+IF(Table2[[#This Row],[NFPA Ease ]]&gt;0,1,0)</f>
        <v>2</v>
      </c>
    </row>
    <row r="37" spans="1:13" x14ac:dyDescent="0.2">
      <c r="A37" s="11"/>
      <c r="B37" s="13" t="s">
        <v>109</v>
      </c>
      <c r="C37" s="21">
        <v>5</v>
      </c>
      <c r="D37" s="6"/>
      <c r="E37" s="6"/>
      <c r="F37" s="4">
        <v>6</v>
      </c>
      <c r="G37" s="6"/>
      <c r="H37" s="6"/>
      <c r="I37" s="26">
        <f t="shared" si="1"/>
        <v>5</v>
      </c>
      <c r="J37" s="26">
        <f>_xlfn.STDEV.P(Table2[[#This Row],[DNV-GL Ease]:[NFPA Ease ]])</f>
        <v>0</v>
      </c>
      <c r="K37" s="26">
        <f>AVERAGEIF(Table2[[#This Row],[DNV-GL Impact ]:[NFPA Impact ]],"&gt;0")</f>
        <v>6</v>
      </c>
      <c r="L37" s="26">
        <f>_xlfn.STDEV.P(Table2[[#This Row],[DNV-GL Impact ]:[NFPA Impact ]])</f>
        <v>0</v>
      </c>
      <c r="M37" s="26">
        <f>IF(Table2[[#This Row],[DNV-GL Ease]]&gt;0,1,0)+IF(Table2[[#This Row],[UL Ease ]]&gt;0,1,0)+IF(Table2[[#This Row],[NFPA Ease ]]&gt;0,1,0)</f>
        <v>1</v>
      </c>
    </row>
    <row r="38" spans="1:13" x14ac:dyDescent="0.2">
      <c r="A38" s="12"/>
      <c r="B38" s="14" t="s">
        <v>110</v>
      </c>
      <c r="C38" s="21">
        <v>5</v>
      </c>
      <c r="D38" s="7"/>
      <c r="E38" s="7"/>
      <c r="F38" s="4">
        <v>5</v>
      </c>
      <c r="G38" s="7"/>
      <c r="H38" s="7"/>
      <c r="I38" s="26">
        <f t="shared" si="1"/>
        <v>5</v>
      </c>
      <c r="J38" s="26">
        <f>_xlfn.STDEV.P(Table2[[#This Row],[DNV-GL Ease]:[NFPA Ease ]])</f>
        <v>0</v>
      </c>
      <c r="K38" s="26">
        <f>AVERAGEIF(Table2[[#This Row],[DNV-GL Impact ]:[NFPA Impact ]],"&gt;0")</f>
        <v>5</v>
      </c>
      <c r="L38" s="26">
        <f>_xlfn.STDEV.P(Table2[[#This Row],[DNV-GL Impact ]:[NFPA Impact ]])</f>
        <v>0</v>
      </c>
      <c r="M38" s="26">
        <f>IF(Table2[[#This Row],[DNV-GL Ease]]&gt;0,1,0)+IF(Table2[[#This Row],[UL Ease ]]&gt;0,1,0)+IF(Table2[[#This Row],[NFPA Ease ]]&gt;0,1,0)</f>
        <v>1</v>
      </c>
    </row>
    <row r="39" spans="1:13" x14ac:dyDescent="0.2">
      <c r="A39" s="11"/>
      <c r="B39" s="13" t="s">
        <v>111</v>
      </c>
      <c r="C39" s="21">
        <v>5</v>
      </c>
      <c r="D39" s="6">
        <v>3</v>
      </c>
      <c r="E39" s="6"/>
      <c r="F39" s="4">
        <v>7</v>
      </c>
      <c r="G39" s="6">
        <v>6</v>
      </c>
      <c r="H39" s="6"/>
      <c r="I39" s="26">
        <f t="shared" si="1"/>
        <v>4</v>
      </c>
      <c r="J39" s="26">
        <f>_xlfn.STDEV.P(Table2[[#This Row],[DNV-GL Ease]:[NFPA Ease ]])</f>
        <v>1</v>
      </c>
      <c r="K39" s="26">
        <f>AVERAGEIF(Table2[[#This Row],[DNV-GL Impact ]:[NFPA Impact ]],"&gt;0")</f>
        <v>6.5</v>
      </c>
      <c r="L39" s="26">
        <f>_xlfn.STDEV.P(Table2[[#This Row],[DNV-GL Impact ]:[NFPA Impact ]])</f>
        <v>0.5</v>
      </c>
      <c r="M39" s="26">
        <f>IF(Table2[[#This Row],[DNV-GL Ease]]&gt;0,1,0)+IF(Table2[[#This Row],[UL Ease ]]&gt;0,1,0)+IF(Table2[[#This Row],[NFPA Ease ]]&gt;0,1,0)</f>
        <v>2</v>
      </c>
    </row>
    <row r="40" spans="1:13" x14ac:dyDescent="0.2">
      <c r="A40" s="12"/>
      <c r="B40" s="14" t="s">
        <v>112</v>
      </c>
      <c r="C40" s="21">
        <v>5</v>
      </c>
      <c r="D40" s="7"/>
      <c r="E40" s="7"/>
      <c r="F40" s="4">
        <v>6</v>
      </c>
      <c r="G40" s="7"/>
      <c r="H40" s="7"/>
      <c r="I40" s="26">
        <f t="shared" si="1"/>
        <v>5</v>
      </c>
      <c r="J40" s="26">
        <f>_xlfn.STDEV.P(Table2[[#This Row],[DNV-GL Ease]:[NFPA Ease ]])</f>
        <v>0</v>
      </c>
      <c r="K40" s="26">
        <f>AVERAGEIF(Table2[[#This Row],[DNV-GL Impact ]:[NFPA Impact ]],"&gt;0")</f>
        <v>6</v>
      </c>
      <c r="L40" s="26">
        <f>_xlfn.STDEV.P(Table2[[#This Row],[DNV-GL Impact ]:[NFPA Impact ]])</f>
        <v>0</v>
      </c>
      <c r="M40" s="26">
        <f>IF(Table2[[#This Row],[DNV-GL Ease]]&gt;0,1,0)+IF(Table2[[#This Row],[UL Ease ]]&gt;0,1,0)+IF(Table2[[#This Row],[NFPA Ease ]]&gt;0,1,0)</f>
        <v>1</v>
      </c>
    </row>
    <row r="41" spans="1:13" x14ac:dyDescent="0.2">
      <c r="A41" s="11" t="s">
        <v>18</v>
      </c>
      <c r="B41" s="13" t="s">
        <v>113</v>
      </c>
      <c r="C41" s="21">
        <v>6</v>
      </c>
      <c r="D41" s="6"/>
      <c r="E41" s="6"/>
      <c r="F41" s="4">
        <v>4</v>
      </c>
      <c r="G41" s="6"/>
      <c r="H41" s="6"/>
      <c r="I41" s="26">
        <f t="shared" si="1"/>
        <v>6</v>
      </c>
      <c r="J41" s="26">
        <f>_xlfn.STDEV.P(Table2[[#This Row],[DNV-GL Ease]:[NFPA Ease ]])</f>
        <v>0</v>
      </c>
      <c r="K41" s="26">
        <f>AVERAGEIF(Table2[[#This Row],[DNV-GL Impact ]:[NFPA Impact ]],"&gt;0")</f>
        <v>4</v>
      </c>
      <c r="L41" s="26">
        <f>_xlfn.STDEV.P(Table2[[#This Row],[DNV-GL Impact ]:[NFPA Impact ]])</f>
        <v>0</v>
      </c>
      <c r="M41" s="26">
        <f>IF(Table2[[#This Row],[DNV-GL Ease]]&gt;0,1,0)+IF(Table2[[#This Row],[UL Ease ]]&gt;0,1,0)+IF(Table2[[#This Row],[NFPA Ease ]]&gt;0,1,0)</f>
        <v>1</v>
      </c>
    </row>
    <row r="42" spans="1:13" x14ac:dyDescent="0.2">
      <c r="A42" s="12"/>
      <c r="B42" s="14" t="s">
        <v>114</v>
      </c>
      <c r="C42" s="21">
        <v>5</v>
      </c>
      <c r="D42" s="7"/>
      <c r="E42" s="7"/>
      <c r="F42" s="4">
        <v>3</v>
      </c>
      <c r="G42" s="7"/>
      <c r="H42" s="7"/>
      <c r="I42" s="26">
        <f t="shared" si="1"/>
        <v>5</v>
      </c>
      <c r="J42" s="26">
        <f>_xlfn.STDEV.P(Table2[[#This Row],[DNV-GL Ease]:[NFPA Ease ]])</f>
        <v>0</v>
      </c>
      <c r="K42" s="26">
        <f>AVERAGEIF(Table2[[#This Row],[DNV-GL Impact ]:[NFPA Impact ]],"&gt;0")</f>
        <v>3</v>
      </c>
      <c r="L42" s="26">
        <f>_xlfn.STDEV.P(Table2[[#This Row],[DNV-GL Impact ]:[NFPA Impact ]])</f>
        <v>0</v>
      </c>
      <c r="M42" s="26">
        <f>IF(Table2[[#This Row],[DNV-GL Ease]]&gt;0,1,0)+IF(Table2[[#This Row],[UL Ease ]]&gt;0,1,0)+IF(Table2[[#This Row],[NFPA Ease ]]&gt;0,1,0)</f>
        <v>1</v>
      </c>
    </row>
    <row r="43" spans="1:13" ht="30" x14ac:dyDescent="0.2">
      <c r="A43" s="11" t="s">
        <v>22</v>
      </c>
      <c r="B43" s="13" t="s">
        <v>115</v>
      </c>
      <c r="D43" s="6">
        <v>4</v>
      </c>
      <c r="E43" s="6"/>
      <c r="F43" s="4"/>
      <c r="G43" s="6">
        <v>6</v>
      </c>
      <c r="H43" s="6"/>
      <c r="I43" s="26">
        <f t="shared" si="1"/>
        <v>4</v>
      </c>
      <c r="J43" s="26">
        <f>_xlfn.STDEV.P(Table2[[#This Row],[DNV-GL Ease]:[NFPA Ease ]])</f>
        <v>0</v>
      </c>
      <c r="K43" s="26">
        <f>AVERAGEIF(Table2[[#This Row],[DNV-GL Impact ]:[NFPA Impact ]],"&gt;0")</f>
        <v>6</v>
      </c>
      <c r="L43" s="26">
        <f>_xlfn.STDEV.P(Table2[[#This Row],[DNV-GL Impact ]:[NFPA Impact ]])</f>
        <v>0</v>
      </c>
      <c r="M43" s="26">
        <f>IF(Table2[[#This Row],[DNV-GL Ease]]&gt;0,1,0)+IF(Table2[[#This Row],[UL Ease ]]&gt;0,1,0)+IF(Table2[[#This Row],[NFPA Ease ]]&gt;0,1,0)</f>
        <v>1</v>
      </c>
    </row>
    <row r="44" spans="1:13" x14ac:dyDescent="0.2">
      <c r="A44" s="28"/>
      <c r="B44" s="14" t="s">
        <v>116</v>
      </c>
      <c r="D44" s="7">
        <v>5</v>
      </c>
      <c r="E44" s="7">
        <v>4</v>
      </c>
      <c r="F44" s="4"/>
      <c r="G44" s="7">
        <v>5</v>
      </c>
      <c r="H44" s="7">
        <v>8</v>
      </c>
      <c r="I44" s="26">
        <f t="shared" si="1"/>
        <v>4.5</v>
      </c>
      <c r="J44" s="26">
        <f>_xlfn.STDEV.P(Table2[[#This Row],[DNV-GL Ease]:[NFPA Ease ]])</f>
        <v>0.5</v>
      </c>
      <c r="K44" s="26">
        <f>AVERAGEIF(Table2[[#This Row],[DNV-GL Impact ]:[NFPA Impact ]],"&gt;0")</f>
        <v>6.5</v>
      </c>
      <c r="L44" s="26">
        <f>_xlfn.STDEV.P(Table2[[#This Row],[DNV-GL Impact ]:[NFPA Impact ]])</f>
        <v>1.5</v>
      </c>
      <c r="M44" s="26">
        <f>IF(Table2[[#This Row],[DNV-GL Ease]]&gt;0,1,0)+IF(Table2[[#This Row],[UL Ease ]]&gt;0,1,0)+IF(Table2[[#This Row],[NFPA Ease ]]&gt;0,1,0)</f>
        <v>2</v>
      </c>
    </row>
    <row r="45" spans="1:13" ht="30" x14ac:dyDescent="0.2">
      <c r="A45" s="11" t="s">
        <v>23</v>
      </c>
      <c r="B45" s="13" t="s">
        <v>98</v>
      </c>
      <c r="C45" s="21">
        <v>7</v>
      </c>
      <c r="D45" s="6">
        <v>5</v>
      </c>
      <c r="E45" s="6">
        <v>6</v>
      </c>
      <c r="F45" s="4">
        <v>4</v>
      </c>
      <c r="G45" s="6">
        <v>5</v>
      </c>
      <c r="H45" s="6">
        <v>6</v>
      </c>
      <c r="I45" s="26">
        <f t="shared" si="1"/>
        <v>6</v>
      </c>
      <c r="J45" s="26">
        <f>_xlfn.STDEV.P(Table2[[#This Row],[DNV-GL Ease]:[NFPA Ease ]])</f>
        <v>0.81649658092772603</v>
      </c>
      <c r="K45" s="26">
        <f>AVERAGEIF(Table2[[#This Row],[DNV-GL Impact ]:[NFPA Impact ]],"&gt;0")</f>
        <v>5</v>
      </c>
      <c r="L45" s="26">
        <f>_xlfn.STDEV.P(Table2[[#This Row],[DNV-GL Impact ]:[NFPA Impact ]])</f>
        <v>0.81649658092772603</v>
      </c>
      <c r="M45" s="26">
        <f>IF(Table2[[#This Row],[DNV-GL Ease]]&gt;0,1,0)+IF(Table2[[#This Row],[UL Ease ]]&gt;0,1,0)+IF(Table2[[#This Row],[NFPA Ease ]]&gt;0,1,0)</f>
        <v>3</v>
      </c>
    </row>
    <row r="46" spans="1:13" x14ac:dyDescent="0.2">
      <c r="A46" s="12"/>
      <c r="B46" s="14" t="s">
        <v>99</v>
      </c>
      <c r="C46" s="21">
        <v>7</v>
      </c>
      <c r="D46" s="14">
        <v>8</v>
      </c>
      <c r="E46" s="7">
        <v>3</v>
      </c>
      <c r="F46" s="4">
        <v>3</v>
      </c>
      <c r="G46" s="7">
        <v>5</v>
      </c>
      <c r="H46" s="7">
        <v>3</v>
      </c>
      <c r="I46" s="26">
        <f t="shared" si="1"/>
        <v>6</v>
      </c>
      <c r="J46" s="26">
        <f>_xlfn.STDEV.P(Table2[[#This Row],[DNV-GL Ease]:[NFPA Ease ]])</f>
        <v>2.1602468994692869</v>
      </c>
      <c r="K46" s="26">
        <f>AVERAGEIF(Table2[[#This Row],[DNV-GL Impact ]:[NFPA Impact ]],"&gt;0")</f>
        <v>3.6666666666666665</v>
      </c>
      <c r="L46" s="26">
        <f>_xlfn.STDEV.P(Table2[[#This Row],[DNV-GL Impact ]:[NFPA Impact ]])</f>
        <v>0.94280904158206336</v>
      </c>
      <c r="M46" s="26">
        <f>IF(Table2[[#This Row],[DNV-GL Ease]]&gt;0,1,0)+IF(Table2[[#This Row],[UL Ease ]]&gt;0,1,0)+IF(Table2[[#This Row],[NFPA Ease ]]&gt;0,1,0)</f>
        <v>3</v>
      </c>
    </row>
    <row r="47" spans="1:13" x14ac:dyDescent="0.2">
      <c r="A47" s="11"/>
      <c r="B47" s="13" t="s">
        <v>100</v>
      </c>
      <c r="C47" s="21">
        <v>5</v>
      </c>
      <c r="D47" s="6">
        <v>5</v>
      </c>
      <c r="E47" s="6">
        <v>2</v>
      </c>
      <c r="F47" s="4">
        <v>5</v>
      </c>
      <c r="G47" s="6">
        <v>5</v>
      </c>
      <c r="H47" s="6">
        <v>2</v>
      </c>
      <c r="I47" s="26">
        <f t="shared" si="1"/>
        <v>4</v>
      </c>
      <c r="J47" s="26">
        <f>_xlfn.STDEV.P(Table2[[#This Row],[DNV-GL Ease]:[NFPA Ease ]])</f>
        <v>1.4142135623730951</v>
      </c>
      <c r="K47" s="26">
        <f>AVERAGEIF(Table2[[#This Row],[DNV-GL Impact ]:[NFPA Impact ]],"&gt;0")</f>
        <v>4</v>
      </c>
      <c r="L47" s="26">
        <f>_xlfn.STDEV.P(Table2[[#This Row],[DNV-GL Impact ]:[NFPA Impact ]])</f>
        <v>1.4142135623730951</v>
      </c>
      <c r="M47" s="26">
        <f>IF(Table2[[#This Row],[DNV-GL Ease]]&gt;0,1,0)+IF(Table2[[#This Row],[UL Ease ]]&gt;0,1,0)+IF(Table2[[#This Row],[NFPA Ease ]]&gt;0,1,0)</f>
        <v>3</v>
      </c>
    </row>
    <row r="48" spans="1:13" x14ac:dyDescent="0.2">
      <c r="A48" s="12"/>
      <c r="B48" s="14" t="s">
        <v>101</v>
      </c>
      <c r="C48" s="21">
        <v>6</v>
      </c>
      <c r="D48" s="7">
        <v>4</v>
      </c>
      <c r="E48" s="7">
        <v>7</v>
      </c>
      <c r="F48" s="4">
        <v>4</v>
      </c>
      <c r="G48" s="7">
        <v>6</v>
      </c>
      <c r="H48" s="7">
        <v>9</v>
      </c>
      <c r="I48" s="26">
        <f t="shared" si="1"/>
        <v>5.666666666666667</v>
      </c>
      <c r="J48" s="26">
        <f>_xlfn.STDEV.P(Table2[[#This Row],[DNV-GL Ease]:[NFPA Ease ]])</f>
        <v>1.247219128924647</v>
      </c>
      <c r="K48" s="26">
        <f>AVERAGEIF(Table2[[#This Row],[DNV-GL Impact ]:[NFPA Impact ]],"&gt;0")</f>
        <v>6.333333333333333</v>
      </c>
      <c r="L48" s="26">
        <f>_xlfn.STDEV.P(Table2[[#This Row],[DNV-GL Impact ]:[NFPA Impact ]])</f>
        <v>2.0548046676563256</v>
      </c>
      <c r="M48" s="26">
        <f>IF(Table2[[#This Row],[DNV-GL Ease]]&gt;0,1,0)+IF(Table2[[#This Row],[UL Ease ]]&gt;0,1,0)+IF(Table2[[#This Row],[NFPA Ease ]]&gt;0,1,0)</f>
        <v>3</v>
      </c>
    </row>
    <row r="49" spans="1:13" x14ac:dyDescent="0.2">
      <c r="A49" s="11"/>
      <c r="B49" s="13" t="s">
        <v>117</v>
      </c>
      <c r="C49" s="21">
        <v>5</v>
      </c>
      <c r="D49" s="6">
        <v>5</v>
      </c>
      <c r="E49" s="6">
        <v>7</v>
      </c>
      <c r="F49" s="4">
        <v>6</v>
      </c>
      <c r="G49" s="6">
        <v>5</v>
      </c>
      <c r="H49" s="6">
        <v>9</v>
      </c>
      <c r="I49" s="26">
        <f t="shared" si="1"/>
        <v>5.666666666666667</v>
      </c>
      <c r="J49" s="26">
        <f>_xlfn.STDEV.P(Table2[[#This Row],[DNV-GL Ease]:[NFPA Ease ]])</f>
        <v>0.94280904158206336</v>
      </c>
      <c r="K49" s="26">
        <f>AVERAGEIF(Table2[[#This Row],[DNV-GL Impact ]:[NFPA Impact ]],"&gt;0")</f>
        <v>6.666666666666667</v>
      </c>
      <c r="L49" s="26">
        <f>_xlfn.STDEV.P(Table2[[#This Row],[DNV-GL Impact ]:[NFPA Impact ]])</f>
        <v>1.699673171197595</v>
      </c>
      <c r="M49" s="26">
        <f>IF(Table2[[#This Row],[DNV-GL Ease]]&gt;0,1,0)+IF(Table2[[#This Row],[UL Ease ]]&gt;0,1,0)+IF(Table2[[#This Row],[NFPA Ease ]]&gt;0,1,0)</f>
        <v>3</v>
      </c>
    </row>
    <row r="50" spans="1:13" ht="30" x14ac:dyDescent="0.2">
      <c r="A50" s="12"/>
      <c r="B50" s="14" t="s">
        <v>118</v>
      </c>
      <c r="C50" s="21">
        <v>5</v>
      </c>
      <c r="D50" s="7"/>
      <c r="E50" s="7"/>
      <c r="F50" s="4">
        <v>3</v>
      </c>
      <c r="G50" s="7"/>
      <c r="H50" s="7"/>
      <c r="I50" s="26">
        <f t="shared" si="1"/>
        <v>5</v>
      </c>
      <c r="J50" s="26">
        <f>_xlfn.STDEV.P(Table2[[#This Row],[DNV-GL Ease]:[NFPA Ease ]])</f>
        <v>0</v>
      </c>
      <c r="K50" s="26">
        <f>AVERAGEIF(Table2[[#This Row],[DNV-GL Impact ]:[NFPA Impact ]],"&gt;0")</f>
        <v>3</v>
      </c>
      <c r="L50" s="26">
        <f>_xlfn.STDEV.P(Table2[[#This Row],[DNV-GL Impact ]:[NFPA Impact ]])</f>
        <v>0</v>
      </c>
      <c r="M50" s="26">
        <f>IF(Table2[[#This Row],[DNV-GL Ease]]&gt;0,1,0)+IF(Table2[[#This Row],[UL Ease ]]&gt;0,1,0)+IF(Table2[[#This Row],[NFPA Ease ]]&gt;0,1,0)</f>
        <v>1</v>
      </c>
    </row>
    <row r="51" spans="1:13" x14ac:dyDescent="0.2">
      <c r="A51" s="11"/>
      <c r="B51" s="6" t="s">
        <v>119</v>
      </c>
      <c r="C51" s="21">
        <v>5</v>
      </c>
      <c r="D51" s="6"/>
      <c r="E51" s="6"/>
      <c r="F51" s="4">
        <v>3</v>
      </c>
      <c r="G51" s="6"/>
      <c r="H51" s="6"/>
      <c r="I51" s="26">
        <f t="shared" si="1"/>
        <v>5</v>
      </c>
      <c r="J51" s="26">
        <f>_xlfn.STDEV.P(Table2[[#This Row],[DNV-GL Ease]:[NFPA Ease ]])</f>
        <v>0</v>
      </c>
      <c r="K51" s="26">
        <f>AVERAGEIF(Table2[[#This Row],[DNV-GL Impact ]:[NFPA Impact ]],"&gt;0")</f>
        <v>3</v>
      </c>
      <c r="L51" s="26">
        <f>_xlfn.STDEV.P(Table2[[#This Row],[DNV-GL Impact ]:[NFPA Impact ]])</f>
        <v>0</v>
      </c>
      <c r="M51" s="26">
        <f>IF(Table2[[#This Row],[DNV-GL Ease]]&gt;0,1,0)+IF(Table2[[#This Row],[UL Ease ]]&gt;0,1,0)+IF(Table2[[#This Row],[NFPA Ease ]]&gt;0,1,0)</f>
        <v>1</v>
      </c>
    </row>
    <row r="52" spans="1:13" x14ac:dyDescent="0.2">
      <c r="A52" s="12"/>
      <c r="B52" s="14" t="s">
        <v>120</v>
      </c>
      <c r="C52" s="21">
        <v>8</v>
      </c>
      <c r="D52" s="7"/>
      <c r="E52" s="7"/>
      <c r="F52" s="4">
        <v>5</v>
      </c>
      <c r="G52" s="7"/>
      <c r="H52" s="7"/>
      <c r="I52" s="26">
        <f t="shared" si="1"/>
        <v>8</v>
      </c>
      <c r="J52" s="26">
        <f>_xlfn.STDEV.P(Table2[[#This Row],[DNV-GL Ease]:[NFPA Ease ]])</f>
        <v>0</v>
      </c>
      <c r="K52" s="26">
        <f>AVERAGEIF(Table2[[#This Row],[DNV-GL Impact ]:[NFPA Impact ]],"&gt;0")</f>
        <v>5</v>
      </c>
      <c r="L52" s="26">
        <f>_xlfn.STDEV.P(Table2[[#This Row],[DNV-GL Impact ]:[NFPA Impact ]])</f>
        <v>0</v>
      </c>
      <c r="M52" s="26">
        <f>IF(Table2[[#This Row],[DNV-GL Ease]]&gt;0,1,0)+IF(Table2[[#This Row],[UL Ease ]]&gt;0,1,0)+IF(Table2[[#This Row],[NFPA Ease ]]&gt;0,1,0)</f>
        <v>1</v>
      </c>
    </row>
    <row r="53" spans="1:13" x14ac:dyDescent="0.2">
      <c r="A53" s="11"/>
      <c r="B53" s="13" t="s">
        <v>121</v>
      </c>
      <c r="C53" s="21">
        <v>5</v>
      </c>
      <c r="D53" s="6"/>
      <c r="E53" s="6"/>
      <c r="F53" s="4">
        <v>3</v>
      </c>
      <c r="G53" s="6"/>
      <c r="H53" s="6"/>
      <c r="I53" s="26">
        <f t="shared" si="1"/>
        <v>5</v>
      </c>
      <c r="J53" s="26">
        <f>_xlfn.STDEV.P(Table2[[#This Row],[DNV-GL Ease]:[NFPA Ease ]])</f>
        <v>0</v>
      </c>
      <c r="K53" s="26">
        <f>AVERAGEIF(Table2[[#This Row],[DNV-GL Impact ]:[NFPA Impact ]],"&gt;0")</f>
        <v>3</v>
      </c>
      <c r="L53" s="26">
        <f>_xlfn.STDEV.P(Table2[[#This Row],[DNV-GL Impact ]:[NFPA Impact ]])</f>
        <v>0</v>
      </c>
      <c r="M53" s="26">
        <f>IF(Table2[[#This Row],[DNV-GL Ease]]&gt;0,1,0)+IF(Table2[[#This Row],[UL Ease ]]&gt;0,1,0)+IF(Table2[[#This Row],[NFPA Ease ]]&gt;0,1,0)</f>
        <v>1</v>
      </c>
    </row>
    <row r="54" spans="1:13" x14ac:dyDescent="0.2">
      <c r="A54" s="12"/>
      <c r="B54" s="14" t="s">
        <v>122</v>
      </c>
      <c r="C54" s="21">
        <v>5</v>
      </c>
      <c r="D54" s="7"/>
      <c r="E54" s="7"/>
      <c r="F54" s="4">
        <v>3</v>
      </c>
      <c r="G54" s="7"/>
      <c r="H54" s="7"/>
      <c r="I54" s="26">
        <f t="shared" si="1"/>
        <v>5</v>
      </c>
      <c r="J54" s="26">
        <f>_xlfn.STDEV.P(Table2[[#This Row],[DNV-GL Ease]:[NFPA Ease ]])</f>
        <v>0</v>
      </c>
      <c r="K54" s="26">
        <f>AVERAGEIF(Table2[[#This Row],[DNV-GL Impact ]:[NFPA Impact ]],"&gt;0")</f>
        <v>3</v>
      </c>
      <c r="L54" s="26">
        <f>_xlfn.STDEV.P(Table2[[#This Row],[DNV-GL Impact ]:[NFPA Impact ]])</f>
        <v>0</v>
      </c>
      <c r="M54" s="26">
        <f>IF(Table2[[#This Row],[DNV-GL Ease]]&gt;0,1,0)+IF(Table2[[#This Row],[UL Ease ]]&gt;0,1,0)+IF(Table2[[#This Row],[NFPA Ease ]]&gt;0,1,0)</f>
        <v>1</v>
      </c>
    </row>
    <row r="55" spans="1:13" x14ac:dyDescent="0.2">
      <c r="A55" s="11"/>
      <c r="B55" s="13" t="s">
        <v>123</v>
      </c>
      <c r="C55" s="21">
        <v>7</v>
      </c>
      <c r="D55" s="6"/>
      <c r="E55" s="6"/>
      <c r="F55" s="4">
        <v>4</v>
      </c>
      <c r="G55" s="6"/>
      <c r="H55" s="6"/>
      <c r="I55" s="26">
        <f t="shared" si="1"/>
        <v>7</v>
      </c>
      <c r="J55" s="26">
        <f>_xlfn.STDEV.P(Table2[[#This Row],[DNV-GL Ease]:[NFPA Ease ]])</f>
        <v>0</v>
      </c>
      <c r="K55" s="26">
        <f>AVERAGEIF(Table2[[#This Row],[DNV-GL Impact ]:[NFPA Impact ]],"&gt;0")</f>
        <v>4</v>
      </c>
      <c r="L55" s="26">
        <f>_xlfn.STDEV.P(Table2[[#This Row],[DNV-GL Impact ]:[NFPA Impact ]])</f>
        <v>0</v>
      </c>
      <c r="M55" s="26">
        <f>IF(Table2[[#This Row],[DNV-GL Ease]]&gt;0,1,0)+IF(Table2[[#This Row],[UL Ease ]]&gt;0,1,0)+IF(Table2[[#This Row],[NFPA Ease ]]&gt;0,1,0)</f>
        <v>1</v>
      </c>
    </row>
    <row r="56" spans="1:13" x14ac:dyDescent="0.2">
      <c r="A56" s="12" t="s">
        <v>24</v>
      </c>
      <c r="B56" s="14" t="s">
        <v>102</v>
      </c>
      <c r="C56" s="21">
        <v>5</v>
      </c>
      <c r="D56" s="7">
        <v>5</v>
      </c>
      <c r="E56" s="7">
        <v>10</v>
      </c>
      <c r="F56" s="4">
        <v>5</v>
      </c>
      <c r="G56" s="7">
        <v>5</v>
      </c>
      <c r="H56" s="7">
        <v>2</v>
      </c>
      <c r="I56" s="26">
        <f t="shared" si="1"/>
        <v>6.666666666666667</v>
      </c>
      <c r="J56" s="26">
        <f>_xlfn.STDEV.P(Table2[[#This Row],[DNV-GL Ease]:[NFPA Ease ]])</f>
        <v>2.3570226039551585</v>
      </c>
      <c r="K56" s="26">
        <f>AVERAGEIF(Table2[[#This Row],[DNV-GL Impact ]:[NFPA Impact ]],"&gt;0")</f>
        <v>4</v>
      </c>
      <c r="L56" s="26">
        <f>_xlfn.STDEV.P(Table2[[#This Row],[DNV-GL Impact ]:[NFPA Impact ]])</f>
        <v>1.4142135623730951</v>
      </c>
      <c r="M56" s="26">
        <f>IF(Table2[[#This Row],[DNV-GL Ease]]&gt;0,1,0)+IF(Table2[[#This Row],[UL Ease ]]&gt;0,1,0)+IF(Table2[[#This Row],[NFPA Ease ]]&gt;0,1,0)</f>
        <v>3</v>
      </c>
    </row>
    <row r="57" spans="1:13" x14ac:dyDescent="0.2">
      <c r="A57" s="27"/>
      <c r="B57" s="13" t="s">
        <v>103</v>
      </c>
      <c r="C57" s="21">
        <v>5</v>
      </c>
      <c r="D57" s="6">
        <v>5</v>
      </c>
      <c r="E57" s="6">
        <v>10</v>
      </c>
      <c r="F57" s="4">
        <v>4</v>
      </c>
      <c r="G57" s="6">
        <v>5</v>
      </c>
      <c r="H57" s="6">
        <v>2</v>
      </c>
      <c r="I57" s="26">
        <f t="shared" si="1"/>
        <v>6.666666666666667</v>
      </c>
      <c r="J57" s="26">
        <f>_xlfn.STDEV.P(Table2[[#This Row],[DNV-GL Ease]:[NFPA Ease ]])</f>
        <v>2.3570226039551585</v>
      </c>
      <c r="K57" s="26">
        <f>AVERAGEIF(Table2[[#This Row],[DNV-GL Impact ]:[NFPA Impact ]],"&gt;0")</f>
        <v>3.6666666666666665</v>
      </c>
      <c r="L57" s="26">
        <f>_xlfn.STDEV.P(Table2[[#This Row],[DNV-GL Impact ]:[NFPA Impact ]])</f>
        <v>1.247219128924647</v>
      </c>
      <c r="M57" s="26">
        <f>IF(Table2[[#This Row],[DNV-GL Ease]]&gt;0,1,0)+IF(Table2[[#This Row],[UL Ease ]]&gt;0,1,0)+IF(Table2[[#This Row],[NFPA Ease ]]&gt;0,1,0)</f>
        <v>3</v>
      </c>
    </row>
    <row r="58" spans="1:13" x14ac:dyDescent="0.2">
      <c r="A58" s="12" t="s">
        <v>26</v>
      </c>
      <c r="B58" s="14" t="s">
        <v>99</v>
      </c>
      <c r="C58" s="21">
        <v>5</v>
      </c>
      <c r="D58" s="7">
        <v>5</v>
      </c>
      <c r="E58" s="7">
        <v>8</v>
      </c>
      <c r="F58" s="4">
        <v>4</v>
      </c>
      <c r="G58" s="7">
        <v>5</v>
      </c>
      <c r="H58" s="7">
        <v>8</v>
      </c>
      <c r="I58" s="26">
        <f t="shared" si="1"/>
        <v>6</v>
      </c>
      <c r="J58" s="26">
        <f>_xlfn.STDEV.P(Table2[[#This Row],[DNV-GL Ease]:[NFPA Ease ]])</f>
        <v>1.4142135623730951</v>
      </c>
      <c r="K58" s="26">
        <f>AVERAGEIF(Table2[[#This Row],[DNV-GL Impact ]:[NFPA Impact ]],"&gt;0")</f>
        <v>5.666666666666667</v>
      </c>
      <c r="L58" s="26">
        <f>_xlfn.STDEV.P(Table2[[#This Row],[DNV-GL Impact ]:[NFPA Impact ]])</f>
        <v>1.699673171197595</v>
      </c>
      <c r="M58" s="26">
        <f>IF(Table2[[#This Row],[DNV-GL Ease]]&gt;0,1,0)+IF(Table2[[#This Row],[UL Ease ]]&gt;0,1,0)+IF(Table2[[#This Row],[NFPA Ease ]]&gt;0,1,0)</f>
        <v>3</v>
      </c>
    </row>
    <row r="59" spans="1:13" x14ac:dyDescent="0.2">
      <c r="A59" s="11"/>
      <c r="B59" s="13" t="s">
        <v>100</v>
      </c>
      <c r="C59" s="21">
        <v>5</v>
      </c>
      <c r="D59" s="6">
        <v>5</v>
      </c>
      <c r="E59" s="6">
        <v>8</v>
      </c>
      <c r="F59" s="4">
        <v>5</v>
      </c>
      <c r="G59" s="6">
        <v>5</v>
      </c>
      <c r="H59" s="6">
        <v>8</v>
      </c>
      <c r="I59" s="26">
        <f t="shared" si="1"/>
        <v>6</v>
      </c>
      <c r="J59" s="26">
        <f>_xlfn.STDEV.P(Table2[[#This Row],[DNV-GL Ease]:[NFPA Ease ]])</f>
        <v>1.4142135623730951</v>
      </c>
      <c r="K59" s="26">
        <f>AVERAGEIF(Table2[[#This Row],[DNV-GL Impact ]:[NFPA Impact ]],"&gt;0")</f>
        <v>6</v>
      </c>
      <c r="L59" s="26">
        <f>_xlfn.STDEV.P(Table2[[#This Row],[DNV-GL Impact ]:[NFPA Impact ]])</f>
        <v>1.4142135623730951</v>
      </c>
      <c r="M59" s="26">
        <f>IF(Table2[[#This Row],[DNV-GL Ease]]&gt;0,1,0)+IF(Table2[[#This Row],[UL Ease ]]&gt;0,1,0)+IF(Table2[[#This Row],[NFPA Ease ]]&gt;0,1,0)</f>
        <v>3</v>
      </c>
    </row>
    <row r="60" spans="1:13" x14ac:dyDescent="0.2">
      <c r="A60" s="12"/>
      <c r="B60" s="14" t="s">
        <v>101</v>
      </c>
      <c r="C60" s="21">
        <v>4</v>
      </c>
      <c r="D60" s="7">
        <v>5</v>
      </c>
      <c r="E60" s="7">
        <v>8</v>
      </c>
      <c r="F60" s="4">
        <v>5</v>
      </c>
      <c r="G60" s="7">
        <v>5</v>
      </c>
      <c r="H60" s="7">
        <v>8</v>
      </c>
      <c r="I60" s="26">
        <f t="shared" si="1"/>
        <v>5.666666666666667</v>
      </c>
      <c r="J60" s="26">
        <f>_xlfn.STDEV.P(Table2[[#This Row],[DNV-GL Ease]:[NFPA Ease ]])</f>
        <v>1.699673171197595</v>
      </c>
      <c r="K60" s="26">
        <f>AVERAGEIF(Table2[[#This Row],[DNV-GL Impact ]:[NFPA Impact ]],"&gt;0")</f>
        <v>6</v>
      </c>
      <c r="L60" s="26">
        <f>_xlfn.STDEV.P(Table2[[#This Row],[DNV-GL Impact ]:[NFPA Impact ]])</f>
        <v>1.4142135623730951</v>
      </c>
      <c r="M60" s="26">
        <f>IF(Table2[[#This Row],[DNV-GL Ease]]&gt;0,1,0)+IF(Table2[[#This Row],[UL Ease ]]&gt;0,1,0)+IF(Table2[[#This Row],[NFPA Ease ]]&gt;0,1,0)</f>
        <v>3</v>
      </c>
    </row>
    <row r="61" spans="1:13" x14ac:dyDescent="0.2">
      <c r="A61" s="11"/>
      <c r="B61" s="13" t="s">
        <v>124</v>
      </c>
      <c r="C61" s="21">
        <v>6</v>
      </c>
      <c r="D61" s="6">
        <v>3</v>
      </c>
      <c r="E61" s="6">
        <v>8</v>
      </c>
      <c r="F61" s="4">
        <v>6</v>
      </c>
      <c r="G61" s="6">
        <v>4</v>
      </c>
      <c r="H61" s="6">
        <v>10</v>
      </c>
      <c r="I61" s="26">
        <f t="shared" si="1"/>
        <v>5.666666666666667</v>
      </c>
      <c r="J61" s="26">
        <f>_xlfn.STDEV.P(Table2[[#This Row],[DNV-GL Ease]:[NFPA Ease ]])</f>
        <v>2.0548046676563256</v>
      </c>
      <c r="K61" s="26">
        <f>AVERAGEIF(Table2[[#This Row],[DNV-GL Impact ]:[NFPA Impact ]],"&gt;0")</f>
        <v>6.666666666666667</v>
      </c>
      <c r="L61" s="26">
        <f>_xlfn.STDEV.P(Table2[[#This Row],[DNV-GL Impact ]:[NFPA Impact ]])</f>
        <v>2.4944382578492941</v>
      </c>
      <c r="M61" s="26">
        <f>IF(Table2[[#This Row],[DNV-GL Ease]]&gt;0,1,0)+IF(Table2[[#This Row],[UL Ease ]]&gt;0,1,0)+IF(Table2[[#This Row],[NFPA Ease ]]&gt;0,1,0)</f>
        <v>3</v>
      </c>
    </row>
    <row r="62" spans="1:13" ht="30" x14ac:dyDescent="0.2">
      <c r="A62" s="12"/>
      <c r="B62" s="14" t="s">
        <v>125</v>
      </c>
      <c r="C62" s="21">
        <v>6</v>
      </c>
      <c r="D62" s="7"/>
      <c r="E62" s="7"/>
      <c r="F62" s="4">
        <v>4</v>
      </c>
      <c r="G62" s="7"/>
      <c r="H62" s="7"/>
      <c r="I62" s="26">
        <f t="shared" si="1"/>
        <v>6</v>
      </c>
      <c r="J62" s="26">
        <f>_xlfn.STDEV.P(Table2[[#This Row],[DNV-GL Ease]:[NFPA Ease ]])</f>
        <v>0</v>
      </c>
      <c r="K62" s="26">
        <f>AVERAGEIF(Table2[[#This Row],[DNV-GL Impact ]:[NFPA Impact ]],"&gt;0")</f>
        <v>4</v>
      </c>
      <c r="L62" s="26">
        <f>_xlfn.STDEV.P(Table2[[#This Row],[DNV-GL Impact ]:[NFPA Impact ]])</f>
        <v>0</v>
      </c>
      <c r="M62" s="26">
        <f>IF(Table2[[#This Row],[DNV-GL Ease]]&gt;0,1,0)+IF(Table2[[#This Row],[UL Ease ]]&gt;0,1,0)+IF(Table2[[#This Row],[NFPA Ease ]]&gt;0,1,0)</f>
        <v>1</v>
      </c>
    </row>
    <row r="63" spans="1:13" ht="30" x14ac:dyDescent="0.2">
      <c r="A63" s="11" t="s">
        <v>34</v>
      </c>
      <c r="B63" s="13" t="s">
        <v>126</v>
      </c>
      <c r="D63" s="6"/>
      <c r="E63" s="6"/>
      <c r="F63" s="4"/>
      <c r="G63" s="6"/>
      <c r="H63" s="6"/>
      <c r="I63" s="26" t="e">
        <f t="shared" si="1"/>
        <v>#DIV/0!</v>
      </c>
      <c r="J63" s="26" t="e">
        <f>_xlfn.STDEV.P(Table2[[#This Row],[DNV-GL Ease]:[NFPA Ease ]])</f>
        <v>#DIV/0!</v>
      </c>
      <c r="K63" s="26" t="e">
        <f>AVERAGEIF(Table2[[#This Row],[DNV-GL Impact ]:[NFPA Impact ]],"&gt;0")</f>
        <v>#DIV/0!</v>
      </c>
      <c r="L63" s="26" t="e">
        <f>_xlfn.STDEV.P(Table2[[#This Row],[DNV-GL Impact ]:[NFPA Impact ]])</f>
        <v>#DIV/0!</v>
      </c>
      <c r="M63" s="26">
        <f>IF(Table2[[#This Row],[DNV-GL Ease]]&gt;0,1,0)+IF(Table2[[#This Row],[UL Ease ]]&gt;0,1,0)+IF(Table2[[#This Row],[NFPA Ease ]]&gt;0,1,0)</f>
        <v>0</v>
      </c>
    </row>
    <row r="64" spans="1:13" ht="45" x14ac:dyDescent="0.2">
      <c r="A64" s="12"/>
      <c r="B64" s="14" t="s">
        <v>127</v>
      </c>
      <c r="C64" s="21">
        <v>8</v>
      </c>
      <c r="D64" s="7"/>
      <c r="E64" s="7"/>
      <c r="F64" s="4">
        <v>6</v>
      </c>
      <c r="G64" s="7"/>
      <c r="H64" s="7"/>
      <c r="I64" s="26">
        <f t="shared" si="1"/>
        <v>8</v>
      </c>
      <c r="J64" s="26">
        <f>_xlfn.STDEV.P(Table2[[#This Row],[DNV-GL Ease]:[NFPA Ease ]])</f>
        <v>0</v>
      </c>
      <c r="K64" s="26">
        <f>AVERAGEIF(Table2[[#This Row],[DNV-GL Impact ]:[NFPA Impact ]],"&gt;0")</f>
        <v>6</v>
      </c>
      <c r="L64" s="26">
        <f>_xlfn.STDEV.P(Table2[[#This Row],[DNV-GL Impact ]:[NFPA Impact ]])</f>
        <v>0</v>
      </c>
      <c r="M64" s="26">
        <f>IF(Table2[[#This Row],[DNV-GL Ease]]&gt;0,1,0)+IF(Table2[[#This Row],[UL Ease ]]&gt;0,1,0)+IF(Table2[[#This Row],[NFPA Ease ]]&gt;0,1,0)</f>
        <v>1</v>
      </c>
    </row>
    <row r="65" spans="1:13" ht="45" x14ac:dyDescent="0.2">
      <c r="A65" s="11"/>
      <c r="B65" s="13" t="s">
        <v>128</v>
      </c>
      <c r="C65" s="21">
        <v>8</v>
      </c>
      <c r="D65" s="6"/>
      <c r="E65" s="6"/>
      <c r="F65" s="4">
        <v>6</v>
      </c>
      <c r="G65" s="6"/>
      <c r="H65" s="6"/>
      <c r="I65" s="26">
        <f t="shared" si="1"/>
        <v>8</v>
      </c>
      <c r="J65" s="26">
        <f>_xlfn.STDEV.P(Table2[[#This Row],[DNV-GL Ease]:[NFPA Ease ]])</f>
        <v>0</v>
      </c>
      <c r="K65" s="26">
        <f>AVERAGEIF(Table2[[#This Row],[DNV-GL Impact ]:[NFPA Impact ]],"&gt;0")</f>
        <v>6</v>
      </c>
      <c r="L65" s="26">
        <f>_xlfn.STDEV.P(Table2[[#This Row],[DNV-GL Impact ]:[NFPA Impact ]])</f>
        <v>0</v>
      </c>
      <c r="M65" s="26">
        <f>IF(Table2[[#This Row],[DNV-GL Ease]]&gt;0,1,0)+IF(Table2[[#This Row],[UL Ease ]]&gt;0,1,0)+IF(Table2[[#This Row],[NFPA Ease ]]&gt;0,1,0)</f>
        <v>1</v>
      </c>
    </row>
    <row r="66" spans="1:13" ht="30" x14ac:dyDescent="0.2">
      <c r="A66" s="28"/>
      <c r="B66" s="14" t="s">
        <v>129</v>
      </c>
      <c r="C66" s="21">
        <v>8</v>
      </c>
      <c r="D66" s="7"/>
      <c r="E66" s="7"/>
      <c r="F66" s="4">
        <v>4</v>
      </c>
      <c r="G66" s="7"/>
      <c r="H66" s="7"/>
      <c r="I66" s="26">
        <f t="shared" si="1"/>
        <v>8</v>
      </c>
      <c r="J66" s="26">
        <f>_xlfn.STDEV.P(Table2[[#This Row],[DNV-GL Ease]:[NFPA Ease ]])</f>
        <v>0</v>
      </c>
      <c r="K66" s="26">
        <f>AVERAGEIF(Table2[[#This Row],[DNV-GL Impact ]:[NFPA Impact ]],"&gt;0")</f>
        <v>4</v>
      </c>
      <c r="L66" s="26">
        <f>_xlfn.STDEV.P(Table2[[#This Row],[DNV-GL Impact ]:[NFPA Impact ]])</f>
        <v>0</v>
      </c>
      <c r="M66" s="26">
        <f>IF(Table2[[#This Row],[DNV-GL Ease]]&gt;0,1,0)+IF(Table2[[#This Row],[UL Ease ]]&gt;0,1,0)+IF(Table2[[#This Row],[NFPA Ease ]]&gt;0,1,0)</f>
        <v>1</v>
      </c>
    </row>
    <row r="67" spans="1:13" x14ac:dyDescent="0.2">
      <c r="A67" s="11" t="s">
        <v>35</v>
      </c>
      <c r="B67" s="13" t="s">
        <v>98</v>
      </c>
      <c r="C67" s="21">
        <v>5</v>
      </c>
      <c r="D67" s="6"/>
      <c r="E67" s="6">
        <v>5</v>
      </c>
      <c r="F67" s="4">
        <v>4</v>
      </c>
      <c r="G67" s="6"/>
      <c r="H67" s="21">
        <v>5</v>
      </c>
      <c r="I67" s="26">
        <f t="shared" ref="I67:I98" si="2">IF(AVERAGEIF(C67:E67,"&gt;0")&lt;1,-10,AVERAGEIF(C67:E67,"&gt;0"))</f>
        <v>5</v>
      </c>
      <c r="J67" s="26">
        <f>_xlfn.STDEV.P(Table2[[#This Row],[DNV-GL Ease]:[NFPA Ease ]])</f>
        <v>0</v>
      </c>
      <c r="K67" s="26">
        <f>AVERAGEIF(Table2[[#This Row],[DNV-GL Impact ]:[NFPA Impact ]],"&gt;0")</f>
        <v>4.5</v>
      </c>
      <c r="L67" s="26">
        <f>_xlfn.STDEV.P(Table2[[#This Row],[DNV-GL Impact ]:[NFPA Impact ]])</f>
        <v>0.5</v>
      </c>
      <c r="M67" s="26">
        <f>IF(Table2[[#This Row],[DNV-GL Ease]]&gt;0,1,0)+IF(Table2[[#This Row],[UL Ease ]]&gt;0,1,0)+IF(Table2[[#This Row],[NFPA Ease ]]&gt;0,1,0)</f>
        <v>2</v>
      </c>
    </row>
    <row r="68" spans="1:13" ht="30" x14ac:dyDescent="0.2">
      <c r="A68" s="12"/>
      <c r="B68" s="14" t="s">
        <v>130</v>
      </c>
      <c r="C68" s="21">
        <v>5</v>
      </c>
      <c r="D68" s="7"/>
      <c r="E68" s="7">
        <v>5</v>
      </c>
      <c r="F68" s="4">
        <v>5</v>
      </c>
      <c r="G68" s="7"/>
      <c r="H68" s="21">
        <v>5</v>
      </c>
      <c r="I68" s="26">
        <f t="shared" si="2"/>
        <v>5</v>
      </c>
      <c r="J68" s="26">
        <f>_xlfn.STDEV.P(Table2[[#This Row],[DNV-GL Ease]:[NFPA Ease ]])</f>
        <v>0</v>
      </c>
      <c r="K68" s="26">
        <f>AVERAGEIF(Table2[[#This Row],[DNV-GL Impact ]:[NFPA Impact ]],"&gt;0")</f>
        <v>5</v>
      </c>
      <c r="L68" s="26">
        <f>_xlfn.STDEV.P(Table2[[#This Row],[DNV-GL Impact ]:[NFPA Impact ]])</f>
        <v>0</v>
      </c>
      <c r="M68" s="26">
        <f>IF(Table2[[#This Row],[DNV-GL Ease]]&gt;0,1,0)+IF(Table2[[#This Row],[UL Ease ]]&gt;0,1,0)+IF(Table2[[#This Row],[NFPA Ease ]]&gt;0,1,0)</f>
        <v>2</v>
      </c>
    </row>
    <row r="69" spans="1:13" x14ac:dyDescent="0.2">
      <c r="A69" s="11"/>
      <c r="B69" s="13" t="s">
        <v>100</v>
      </c>
      <c r="C69" s="21">
        <v>6</v>
      </c>
      <c r="D69" s="6"/>
      <c r="E69" s="6">
        <v>5</v>
      </c>
      <c r="F69" s="4">
        <v>3</v>
      </c>
      <c r="G69" s="6"/>
      <c r="H69" s="21">
        <v>6</v>
      </c>
      <c r="I69" s="26">
        <f t="shared" si="2"/>
        <v>5.5</v>
      </c>
      <c r="J69" s="26">
        <f>_xlfn.STDEV.P(Table2[[#This Row],[DNV-GL Ease]:[NFPA Ease ]])</f>
        <v>0.5</v>
      </c>
      <c r="K69" s="26">
        <f>AVERAGEIF(Table2[[#This Row],[DNV-GL Impact ]:[NFPA Impact ]],"&gt;0")</f>
        <v>4.5</v>
      </c>
      <c r="L69" s="26">
        <f>_xlfn.STDEV.P(Table2[[#This Row],[DNV-GL Impact ]:[NFPA Impact ]])</f>
        <v>1.5</v>
      </c>
      <c r="M69" s="26">
        <f>IF(Table2[[#This Row],[DNV-GL Ease]]&gt;0,1,0)+IF(Table2[[#This Row],[UL Ease ]]&gt;0,1,0)+IF(Table2[[#This Row],[NFPA Ease ]]&gt;0,1,0)</f>
        <v>2</v>
      </c>
    </row>
    <row r="70" spans="1:13" x14ac:dyDescent="0.2">
      <c r="A70" s="12"/>
      <c r="B70" s="14" t="s">
        <v>131</v>
      </c>
      <c r="C70" s="21">
        <v>7</v>
      </c>
      <c r="D70" s="7"/>
      <c r="E70" s="7">
        <v>5</v>
      </c>
      <c r="F70" s="4">
        <v>7</v>
      </c>
      <c r="G70" s="7"/>
      <c r="H70" s="21">
        <v>8</v>
      </c>
      <c r="I70" s="26">
        <f t="shared" si="2"/>
        <v>6</v>
      </c>
      <c r="J70" s="26">
        <f>_xlfn.STDEV.P(Table2[[#This Row],[DNV-GL Ease]:[NFPA Ease ]])</f>
        <v>1</v>
      </c>
      <c r="K70" s="26">
        <f>AVERAGEIF(Table2[[#This Row],[DNV-GL Impact ]:[NFPA Impact ]],"&gt;0")</f>
        <v>7.5</v>
      </c>
      <c r="L70" s="26">
        <f>_xlfn.STDEV.P(Table2[[#This Row],[DNV-GL Impact ]:[NFPA Impact ]])</f>
        <v>0.5</v>
      </c>
      <c r="M70" s="26">
        <f>IF(Table2[[#This Row],[DNV-GL Ease]]&gt;0,1,0)+IF(Table2[[#This Row],[UL Ease ]]&gt;0,1,0)+IF(Table2[[#This Row],[NFPA Ease ]]&gt;0,1,0)</f>
        <v>2</v>
      </c>
    </row>
    <row r="71" spans="1:13" x14ac:dyDescent="0.2">
      <c r="A71" s="11"/>
      <c r="B71" s="13" t="s">
        <v>132</v>
      </c>
      <c r="C71" s="21">
        <v>7</v>
      </c>
      <c r="D71" s="6"/>
      <c r="E71" s="6">
        <v>8</v>
      </c>
      <c r="F71" s="4">
        <v>7</v>
      </c>
      <c r="G71" s="6"/>
      <c r="H71" s="21">
        <v>8</v>
      </c>
      <c r="I71" s="26">
        <f t="shared" si="2"/>
        <v>7.5</v>
      </c>
      <c r="J71" s="26">
        <f>_xlfn.STDEV.P(Table2[[#This Row],[DNV-GL Ease]:[NFPA Ease ]])</f>
        <v>0.5</v>
      </c>
      <c r="K71" s="26">
        <f>AVERAGEIF(Table2[[#This Row],[DNV-GL Impact ]:[NFPA Impact ]],"&gt;0")</f>
        <v>7.5</v>
      </c>
      <c r="L71" s="26">
        <f>_xlfn.STDEV.P(Table2[[#This Row],[DNV-GL Impact ]:[NFPA Impact ]])</f>
        <v>0.5</v>
      </c>
      <c r="M71" s="26">
        <f>IF(Table2[[#This Row],[DNV-GL Ease]]&gt;0,1,0)+IF(Table2[[#This Row],[UL Ease ]]&gt;0,1,0)+IF(Table2[[#This Row],[NFPA Ease ]]&gt;0,1,0)</f>
        <v>2</v>
      </c>
    </row>
    <row r="72" spans="1:13" x14ac:dyDescent="0.2">
      <c r="A72" s="12"/>
      <c r="B72" s="14" t="s">
        <v>133</v>
      </c>
      <c r="C72" s="21">
        <v>6</v>
      </c>
      <c r="D72" s="7"/>
      <c r="E72" s="7">
        <v>8</v>
      </c>
      <c r="F72" s="4">
        <v>6</v>
      </c>
      <c r="G72" s="7"/>
      <c r="H72" s="21">
        <v>10</v>
      </c>
      <c r="I72" s="26">
        <f t="shared" si="2"/>
        <v>7</v>
      </c>
      <c r="J72" s="26">
        <f>_xlfn.STDEV.P(Table2[[#This Row],[DNV-GL Ease]:[NFPA Ease ]])</f>
        <v>1</v>
      </c>
      <c r="K72" s="26">
        <f>AVERAGEIF(Table2[[#This Row],[DNV-GL Impact ]:[NFPA Impact ]],"&gt;0")</f>
        <v>8</v>
      </c>
      <c r="L72" s="26">
        <f>_xlfn.STDEV.P(Table2[[#This Row],[DNV-GL Impact ]:[NFPA Impact ]])</f>
        <v>2</v>
      </c>
      <c r="M72" s="26">
        <f>IF(Table2[[#This Row],[DNV-GL Ease]]&gt;0,1,0)+IF(Table2[[#This Row],[UL Ease ]]&gt;0,1,0)+IF(Table2[[#This Row],[NFPA Ease ]]&gt;0,1,0)</f>
        <v>2</v>
      </c>
    </row>
    <row r="73" spans="1:13" ht="30" x14ac:dyDescent="0.2">
      <c r="A73" s="11"/>
      <c r="B73" s="13" t="s">
        <v>134</v>
      </c>
      <c r="C73" s="21">
        <v>6</v>
      </c>
      <c r="D73" s="6"/>
      <c r="E73" s="6"/>
      <c r="F73" s="4">
        <v>6</v>
      </c>
      <c r="G73" s="6"/>
      <c r="H73" s="6"/>
      <c r="I73" s="26">
        <f t="shared" si="2"/>
        <v>6</v>
      </c>
      <c r="J73" s="26">
        <f>_xlfn.STDEV.P(Table2[[#This Row],[DNV-GL Ease]:[NFPA Ease ]])</f>
        <v>0</v>
      </c>
      <c r="K73" s="26">
        <f>AVERAGEIF(Table2[[#This Row],[DNV-GL Impact ]:[NFPA Impact ]],"&gt;0")</f>
        <v>6</v>
      </c>
      <c r="L73" s="26">
        <f>_xlfn.STDEV.P(Table2[[#This Row],[DNV-GL Impact ]:[NFPA Impact ]])</f>
        <v>0</v>
      </c>
      <c r="M73" s="26">
        <f>IF(Table2[[#This Row],[DNV-GL Ease]]&gt;0,1,0)+IF(Table2[[#This Row],[UL Ease ]]&gt;0,1,0)+IF(Table2[[#This Row],[NFPA Ease ]]&gt;0,1,0)</f>
        <v>1</v>
      </c>
    </row>
    <row r="74" spans="1:13" ht="120" x14ac:dyDescent="0.2">
      <c r="A74" s="12" t="s">
        <v>39</v>
      </c>
      <c r="B74" s="14" t="s">
        <v>135</v>
      </c>
      <c r="C74" s="21">
        <v>5</v>
      </c>
      <c r="D74" s="7"/>
      <c r="E74" s="7"/>
      <c r="F74" s="4">
        <v>5</v>
      </c>
      <c r="G74" s="7"/>
      <c r="H74" s="7"/>
      <c r="I74" s="26">
        <f t="shared" si="2"/>
        <v>5</v>
      </c>
      <c r="J74" s="26">
        <f>_xlfn.STDEV.P(Table2[[#This Row],[DNV-GL Ease]:[NFPA Ease ]])</f>
        <v>0</v>
      </c>
      <c r="K74" s="26">
        <f>AVERAGEIF(Table2[[#This Row],[DNV-GL Impact ]:[NFPA Impact ]],"&gt;0")</f>
        <v>5</v>
      </c>
      <c r="L74" s="26">
        <f>_xlfn.STDEV.P(Table2[[#This Row],[DNV-GL Impact ]:[NFPA Impact ]])</f>
        <v>0</v>
      </c>
      <c r="M74" s="26">
        <f>IF(Table2[[#This Row],[DNV-GL Ease]]&gt;0,1,0)+IF(Table2[[#This Row],[UL Ease ]]&gt;0,1,0)+IF(Table2[[#This Row],[NFPA Ease ]]&gt;0,1,0)</f>
        <v>1</v>
      </c>
    </row>
    <row r="75" spans="1:13" ht="120" x14ac:dyDescent="0.2">
      <c r="A75" s="11"/>
      <c r="B75" s="13" t="s">
        <v>136</v>
      </c>
      <c r="C75" s="21">
        <v>5</v>
      </c>
      <c r="D75" s="6"/>
      <c r="E75" s="6"/>
      <c r="F75" s="4">
        <v>6</v>
      </c>
      <c r="G75" s="6"/>
      <c r="H75" s="6"/>
      <c r="I75" s="26">
        <f t="shared" si="2"/>
        <v>5</v>
      </c>
      <c r="J75" s="26">
        <f>_xlfn.STDEV.P(Table2[[#This Row],[DNV-GL Ease]:[NFPA Ease ]])</f>
        <v>0</v>
      </c>
      <c r="K75" s="26">
        <f>AVERAGEIF(Table2[[#This Row],[DNV-GL Impact ]:[NFPA Impact ]],"&gt;0")</f>
        <v>6</v>
      </c>
      <c r="L75" s="26">
        <f>_xlfn.STDEV.P(Table2[[#This Row],[DNV-GL Impact ]:[NFPA Impact ]])</f>
        <v>0</v>
      </c>
      <c r="M75" s="26">
        <f>IF(Table2[[#This Row],[DNV-GL Ease]]&gt;0,1,0)+IF(Table2[[#This Row],[UL Ease ]]&gt;0,1,0)+IF(Table2[[#This Row],[NFPA Ease ]]&gt;0,1,0)</f>
        <v>1</v>
      </c>
    </row>
    <row r="76" spans="1:13" ht="75" x14ac:dyDescent="0.2">
      <c r="A76" s="12"/>
      <c r="B76" s="14" t="s">
        <v>137</v>
      </c>
      <c r="C76" s="21">
        <v>5</v>
      </c>
      <c r="D76" s="7"/>
      <c r="E76" s="7"/>
      <c r="F76" s="4">
        <v>7</v>
      </c>
      <c r="G76" s="7"/>
      <c r="H76" s="7"/>
      <c r="I76" s="26">
        <f t="shared" si="2"/>
        <v>5</v>
      </c>
      <c r="J76" s="26">
        <f>_xlfn.STDEV.P(Table2[[#This Row],[DNV-GL Ease]:[NFPA Ease ]])</f>
        <v>0</v>
      </c>
      <c r="K76" s="26">
        <f>AVERAGEIF(Table2[[#This Row],[DNV-GL Impact ]:[NFPA Impact ]],"&gt;0")</f>
        <v>7</v>
      </c>
      <c r="L76" s="26">
        <f>_xlfn.STDEV.P(Table2[[#This Row],[DNV-GL Impact ]:[NFPA Impact ]])</f>
        <v>0</v>
      </c>
      <c r="M76" s="26">
        <f>IF(Table2[[#This Row],[DNV-GL Ease]]&gt;0,1,0)+IF(Table2[[#This Row],[UL Ease ]]&gt;0,1,0)+IF(Table2[[#This Row],[NFPA Ease ]]&gt;0,1,0)</f>
        <v>1</v>
      </c>
    </row>
    <row r="77" spans="1:13" ht="180" x14ac:dyDescent="0.2">
      <c r="A77" s="11"/>
      <c r="B77" s="13" t="s">
        <v>138</v>
      </c>
      <c r="C77" s="21">
        <v>5</v>
      </c>
      <c r="D77" s="6">
        <v>4</v>
      </c>
      <c r="E77" s="6"/>
      <c r="F77" s="4">
        <v>8</v>
      </c>
      <c r="G77" s="6">
        <v>6</v>
      </c>
      <c r="H77" s="6"/>
      <c r="I77" s="26">
        <f t="shared" si="2"/>
        <v>4.5</v>
      </c>
      <c r="J77" s="26">
        <f>_xlfn.STDEV.P(Table2[[#This Row],[DNV-GL Ease]:[NFPA Ease ]])</f>
        <v>0.5</v>
      </c>
      <c r="K77" s="26">
        <f>AVERAGEIF(Table2[[#This Row],[DNV-GL Impact ]:[NFPA Impact ]],"&gt;0")</f>
        <v>7</v>
      </c>
      <c r="L77" s="26">
        <f>_xlfn.STDEV.P(Table2[[#This Row],[DNV-GL Impact ]:[NFPA Impact ]])</f>
        <v>1</v>
      </c>
      <c r="M77" s="26">
        <f>IF(Table2[[#This Row],[DNV-GL Ease]]&gt;0,1,0)+IF(Table2[[#This Row],[UL Ease ]]&gt;0,1,0)+IF(Table2[[#This Row],[NFPA Ease ]]&gt;0,1,0)</f>
        <v>2</v>
      </c>
    </row>
    <row r="78" spans="1:13" ht="90" x14ac:dyDescent="0.2">
      <c r="A78" s="12" t="s">
        <v>41</v>
      </c>
      <c r="B78" s="14" t="s">
        <v>139</v>
      </c>
      <c r="C78" s="21">
        <v>7</v>
      </c>
      <c r="D78" s="7"/>
      <c r="E78" s="7"/>
      <c r="F78" s="4">
        <v>7</v>
      </c>
      <c r="G78" s="7"/>
      <c r="H78" s="7"/>
      <c r="I78" s="26">
        <f t="shared" si="2"/>
        <v>7</v>
      </c>
      <c r="J78" s="26">
        <f>_xlfn.STDEV.P(Table2[[#This Row],[DNV-GL Ease]:[NFPA Ease ]])</f>
        <v>0</v>
      </c>
      <c r="K78" s="26">
        <f>AVERAGEIF(Table2[[#This Row],[DNV-GL Impact ]:[NFPA Impact ]],"&gt;0")</f>
        <v>7</v>
      </c>
      <c r="L78" s="26">
        <f>_xlfn.STDEV.P(Table2[[#This Row],[DNV-GL Impact ]:[NFPA Impact ]])</f>
        <v>0</v>
      </c>
      <c r="M78" s="26">
        <f>IF(Table2[[#This Row],[DNV-GL Ease]]&gt;0,1,0)+IF(Table2[[#This Row],[UL Ease ]]&gt;0,1,0)+IF(Table2[[#This Row],[NFPA Ease ]]&gt;0,1,0)</f>
        <v>1</v>
      </c>
    </row>
    <row r="79" spans="1:13" ht="45" x14ac:dyDescent="0.2">
      <c r="A79" s="11" t="s">
        <v>43</v>
      </c>
      <c r="B79" s="13" t="s">
        <v>140</v>
      </c>
      <c r="C79" s="21">
        <v>4</v>
      </c>
      <c r="D79" s="6"/>
      <c r="E79" s="6">
        <v>10</v>
      </c>
      <c r="F79" s="4">
        <v>7</v>
      </c>
      <c r="G79" s="6"/>
      <c r="H79" s="6">
        <v>7</v>
      </c>
      <c r="I79" s="26">
        <f t="shared" si="2"/>
        <v>7</v>
      </c>
      <c r="J79" s="26">
        <f>_xlfn.STDEV.P(Table2[[#This Row],[DNV-GL Ease]:[NFPA Ease ]])</f>
        <v>3</v>
      </c>
      <c r="K79" s="26">
        <f>AVERAGEIF(Table2[[#This Row],[DNV-GL Impact ]:[NFPA Impact ]],"&gt;0")</f>
        <v>7</v>
      </c>
      <c r="L79" s="26">
        <f>_xlfn.STDEV.P(Table2[[#This Row],[DNV-GL Impact ]:[NFPA Impact ]])</f>
        <v>0</v>
      </c>
      <c r="M79" s="26">
        <f>IF(Table2[[#This Row],[DNV-GL Ease]]&gt;0,1,0)+IF(Table2[[#This Row],[UL Ease ]]&gt;0,1,0)+IF(Table2[[#This Row],[NFPA Ease ]]&gt;0,1,0)</f>
        <v>2</v>
      </c>
    </row>
    <row r="80" spans="1:13" ht="30" x14ac:dyDescent="0.2">
      <c r="A80" s="12" t="s">
        <v>44</v>
      </c>
      <c r="B80" s="14" t="s">
        <v>141</v>
      </c>
      <c r="C80" s="21">
        <v>4</v>
      </c>
      <c r="D80" s="7"/>
      <c r="E80" s="7"/>
      <c r="F80" s="4">
        <v>4</v>
      </c>
      <c r="G80" s="7"/>
      <c r="H80" s="7"/>
      <c r="I80" s="26">
        <f t="shared" si="2"/>
        <v>4</v>
      </c>
      <c r="J80" s="26">
        <f>_xlfn.STDEV.P(Table2[[#This Row],[DNV-GL Ease]:[NFPA Ease ]])</f>
        <v>0</v>
      </c>
      <c r="K80" s="26">
        <f>AVERAGEIF(Table2[[#This Row],[DNV-GL Impact ]:[NFPA Impact ]],"&gt;0")</f>
        <v>4</v>
      </c>
      <c r="L80" s="26">
        <f>_xlfn.STDEV.P(Table2[[#This Row],[DNV-GL Impact ]:[NFPA Impact ]])</f>
        <v>0</v>
      </c>
      <c r="M80" s="26">
        <f>IF(Table2[[#This Row],[DNV-GL Ease]]&gt;0,1,0)+IF(Table2[[#This Row],[UL Ease ]]&gt;0,1,0)+IF(Table2[[#This Row],[NFPA Ease ]]&gt;0,1,0)</f>
        <v>1</v>
      </c>
    </row>
    <row r="81" spans="1:13" x14ac:dyDescent="0.2">
      <c r="A81" s="27"/>
      <c r="B81" s="13" t="s">
        <v>142</v>
      </c>
      <c r="C81" s="21">
        <v>3</v>
      </c>
      <c r="D81" s="6"/>
      <c r="E81" s="6"/>
      <c r="F81" s="4">
        <v>8</v>
      </c>
      <c r="G81" s="6"/>
      <c r="H81" s="6"/>
      <c r="I81" s="26">
        <f t="shared" si="2"/>
        <v>3</v>
      </c>
      <c r="J81" s="26">
        <f>_xlfn.STDEV.P(Table2[[#This Row],[DNV-GL Ease]:[NFPA Ease ]])</f>
        <v>0</v>
      </c>
      <c r="K81" s="26">
        <f>AVERAGEIF(Table2[[#This Row],[DNV-GL Impact ]:[NFPA Impact ]],"&gt;0")</f>
        <v>8</v>
      </c>
      <c r="L81" s="26">
        <f>_xlfn.STDEV.P(Table2[[#This Row],[DNV-GL Impact ]:[NFPA Impact ]])</f>
        <v>0</v>
      </c>
      <c r="M81" s="26">
        <f>IF(Table2[[#This Row],[DNV-GL Ease]]&gt;0,1,0)+IF(Table2[[#This Row],[UL Ease ]]&gt;0,1,0)+IF(Table2[[#This Row],[NFPA Ease ]]&gt;0,1,0)</f>
        <v>1</v>
      </c>
    </row>
    <row r="82" spans="1:13" x14ac:dyDescent="0.2">
      <c r="A82" s="28"/>
      <c r="B82" s="7" t="s">
        <v>143</v>
      </c>
      <c r="C82" s="21">
        <v>5</v>
      </c>
      <c r="D82" s="7"/>
      <c r="E82" s="7"/>
      <c r="F82" s="4">
        <v>6</v>
      </c>
      <c r="G82" s="7"/>
      <c r="H82" s="7"/>
      <c r="I82" s="26">
        <f t="shared" si="2"/>
        <v>5</v>
      </c>
      <c r="J82" s="26">
        <f>_xlfn.STDEV.P(Table2[[#This Row],[DNV-GL Ease]:[NFPA Ease ]])</f>
        <v>0</v>
      </c>
      <c r="K82" s="26">
        <f>AVERAGEIF(Table2[[#This Row],[DNV-GL Impact ]:[NFPA Impact ]],"&gt;0")</f>
        <v>6</v>
      </c>
      <c r="L82" s="26">
        <f>_xlfn.STDEV.P(Table2[[#This Row],[DNV-GL Impact ]:[NFPA Impact ]])</f>
        <v>0</v>
      </c>
      <c r="M82" s="26">
        <f>IF(Table2[[#This Row],[DNV-GL Ease]]&gt;0,1,0)+IF(Table2[[#This Row],[UL Ease ]]&gt;0,1,0)+IF(Table2[[#This Row],[NFPA Ease ]]&gt;0,1,0)</f>
        <v>1</v>
      </c>
    </row>
    <row r="83" spans="1:13" x14ac:dyDescent="0.2">
      <c r="A83" s="27"/>
      <c r="B83" s="6" t="s">
        <v>144</v>
      </c>
      <c r="C83" s="21">
        <v>4</v>
      </c>
      <c r="D83" s="6"/>
      <c r="E83" s="6"/>
      <c r="F83" s="4">
        <v>5</v>
      </c>
      <c r="G83" s="6"/>
      <c r="H83" s="6"/>
      <c r="I83" s="26">
        <f t="shared" si="2"/>
        <v>4</v>
      </c>
      <c r="J83" s="26">
        <f>_xlfn.STDEV.P(Table2[[#This Row],[DNV-GL Ease]:[NFPA Ease ]])</f>
        <v>0</v>
      </c>
      <c r="K83" s="26">
        <f>AVERAGEIF(Table2[[#This Row],[DNV-GL Impact ]:[NFPA Impact ]],"&gt;0")</f>
        <v>5</v>
      </c>
      <c r="L83" s="26">
        <f>_xlfn.STDEV.P(Table2[[#This Row],[DNV-GL Impact ]:[NFPA Impact ]])</f>
        <v>0</v>
      </c>
      <c r="M83" s="26">
        <f>IF(Table2[[#This Row],[DNV-GL Ease]]&gt;0,1,0)+IF(Table2[[#This Row],[UL Ease ]]&gt;0,1,0)+IF(Table2[[#This Row],[NFPA Ease ]]&gt;0,1,0)</f>
        <v>1</v>
      </c>
    </row>
    <row r="84" spans="1:13" x14ac:dyDescent="0.2">
      <c r="A84" s="12" t="s">
        <v>46</v>
      </c>
      <c r="B84" s="14" t="s">
        <v>100</v>
      </c>
      <c r="C84" s="21">
        <v>5</v>
      </c>
      <c r="D84" s="7"/>
      <c r="E84" s="7">
        <v>8</v>
      </c>
      <c r="F84" s="4">
        <v>5</v>
      </c>
      <c r="G84" s="7"/>
      <c r="H84" s="7">
        <v>9</v>
      </c>
      <c r="I84" s="26">
        <f t="shared" si="2"/>
        <v>6.5</v>
      </c>
      <c r="J84" s="26">
        <f>_xlfn.STDEV.P(Table2[[#This Row],[DNV-GL Ease]:[NFPA Ease ]])</f>
        <v>1.5</v>
      </c>
      <c r="K84" s="26">
        <f>AVERAGEIF(Table2[[#This Row],[DNV-GL Impact ]:[NFPA Impact ]],"&gt;0")</f>
        <v>7</v>
      </c>
      <c r="L84" s="26">
        <f>_xlfn.STDEV.P(Table2[[#This Row],[DNV-GL Impact ]:[NFPA Impact ]])</f>
        <v>2</v>
      </c>
      <c r="M84" s="26">
        <f>IF(Table2[[#This Row],[DNV-GL Ease]]&gt;0,1,0)+IF(Table2[[#This Row],[UL Ease ]]&gt;0,1,0)+IF(Table2[[#This Row],[NFPA Ease ]]&gt;0,1,0)</f>
        <v>2</v>
      </c>
    </row>
    <row r="85" spans="1:13" x14ac:dyDescent="0.2">
      <c r="A85" s="11"/>
      <c r="B85" s="13" t="s">
        <v>145</v>
      </c>
      <c r="C85" s="21">
        <v>6</v>
      </c>
      <c r="D85" s="6"/>
      <c r="E85" s="6">
        <v>10</v>
      </c>
      <c r="F85" s="4">
        <v>4</v>
      </c>
      <c r="G85" s="6"/>
      <c r="H85" s="6">
        <v>9</v>
      </c>
      <c r="I85" s="26">
        <f t="shared" si="2"/>
        <v>8</v>
      </c>
      <c r="J85" s="26">
        <f>_xlfn.STDEV.P(Table2[[#This Row],[DNV-GL Ease]:[NFPA Ease ]])</f>
        <v>2</v>
      </c>
      <c r="K85" s="26">
        <f>AVERAGEIF(Table2[[#This Row],[DNV-GL Impact ]:[NFPA Impact ]],"&gt;0")</f>
        <v>6.5</v>
      </c>
      <c r="L85" s="26">
        <f>_xlfn.STDEV.P(Table2[[#This Row],[DNV-GL Impact ]:[NFPA Impact ]])</f>
        <v>2.5</v>
      </c>
      <c r="M85" s="26">
        <f>IF(Table2[[#This Row],[DNV-GL Ease]]&gt;0,1,0)+IF(Table2[[#This Row],[UL Ease ]]&gt;0,1,0)+IF(Table2[[#This Row],[NFPA Ease ]]&gt;0,1,0)</f>
        <v>2</v>
      </c>
    </row>
    <row r="86" spans="1:13" x14ac:dyDescent="0.2">
      <c r="A86" s="12"/>
      <c r="B86" s="14" t="s">
        <v>146</v>
      </c>
      <c r="C86" s="21">
        <v>6</v>
      </c>
      <c r="D86" s="7"/>
      <c r="E86" s="7">
        <v>10</v>
      </c>
      <c r="F86" s="4">
        <v>5</v>
      </c>
      <c r="G86" s="7"/>
      <c r="H86" s="7">
        <v>9</v>
      </c>
      <c r="I86" s="26">
        <f t="shared" si="2"/>
        <v>8</v>
      </c>
      <c r="J86" s="26">
        <f>_xlfn.STDEV.P(Table2[[#This Row],[DNV-GL Ease]:[NFPA Ease ]])</f>
        <v>2</v>
      </c>
      <c r="K86" s="26">
        <f>AVERAGEIF(Table2[[#This Row],[DNV-GL Impact ]:[NFPA Impact ]],"&gt;0")</f>
        <v>7</v>
      </c>
      <c r="L86" s="26">
        <f>_xlfn.STDEV.P(Table2[[#This Row],[DNV-GL Impact ]:[NFPA Impact ]])</f>
        <v>2</v>
      </c>
      <c r="M86" s="26">
        <f>IF(Table2[[#This Row],[DNV-GL Ease]]&gt;0,1,0)+IF(Table2[[#This Row],[UL Ease ]]&gt;0,1,0)+IF(Table2[[#This Row],[NFPA Ease ]]&gt;0,1,0)</f>
        <v>2</v>
      </c>
    </row>
    <row r="87" spans="1:13" x14ac:dyDescent="0.2">
      <c r="A87" s="11"/>
      <c r="B87" s="13" t="s">
        <v>147</v>
      </c>
      <c r="C87" s="21">
        <v>4</v>
      </c>
      <c r="D87" s="6"/>
      <c r="E87" s="6">
        <v>5</v>
      </c>
      <c r="F87" s="4">
        <v>4</v>
      </c>
      <c r="G87" s="6"/>
      <c r="H87" s="6">
        <v>5</v>
      </c>
      <c r="I87" s="26">
        <f t="shared" si="2"/>
        <v>4.5</v>
      </c>
      <c r="J87" s="26">
        <f>_xlfn.STDEV.P(Table2[[#This Row],[DNV-GL Ease]:[NFPA Ease ]])</f>
        <v>0.5</v>
      </c>
      <c r="K87" s="26">
        <f>AVERAGEIF(Table2[[#This Row],[DNV-GL Impact ]:[NFPA Impact ]],"&gt;0")</f>
        <v>4.5</v>
      </c>
      <c r="L87" s="26">
        <f>_xlfn.STDEV.P(Table2[[#This Row],[DNV-GL Impact ]:[NFPA Impact ]])</f>
        <v>0.5</v>
      </c>
      <c r="M87" s="26">
        <f>IF(Table2[[#This Row],[DNV-GL Ease]]&gt;0,1,0)+IF(Table2[[#This Row],[UL Ease ]]&gt;0,1,0)+IF(Table2[[#This Row],[NFPA Ease ]]&gt;0,1,0)</f>
        <v>2</v>
      </c>
    </row>
    <row r="88" spans="1:13" x14ac:dyDescent="0.2">
      <c r="A88" s="12"/>
      <c r="B88" s="14" t="s">
        <v>148</v>
      </c>
      <c r="C88" s="21">
        <v>4</v>
      </c>
      <c r="D88" s="7">
        <v>10</v>
      </c>
      <c r="E88" s="7"/>
      <c r="F88" s="4">
        <v>3</v>
      </c>
      <c r="G88" s="7">
        <v>10</v>
      </c>
      <c r="H88" s="7"/>
      <c r="I88" s="26">
        <f t="shared" si="2"/>
        <v>7</v>
      </c>
      <c r="J88" s="26">
        <f>_xlfn.STDEV.P(Table2[[#This Row],[DNV-GL Ease]:[NFPA Ease ]])</f>
        <v>3</v>
      </c>
      <c r="K88" s="26">
        <f>AVERAGEIF(Table2[[#This Row],[DNV-GL Impact ]:[NFPA Impact ]],"&gt;0")</f>
        <v>6.5</v>
      </c>
      <c r="L88" s="26">
        <f>_xlfn.STDEV.P(Table2[[#This Row],[DNV-GL Impact ]:[NFPA Impact ]])</f>
        <v>3.5</v>
      </c>
      <c r="M88" s="26">
        <f>IF(Table2[[#This Row],[DNV-GL Ease]]&gt;0,1,0)+IF(Table2[[#This Row],[UL Ease ]]&gt;0,1,0)+IF(Table2[[#This Row],[NFPA Ease ]]&gt;0,1,0)</f>
        <v>2</v>
      </c>
    </row>
    <row r="89" spans="1:13" x14ac:dyDescent="0.2">
      <c r="A89" s="11"/>
      <c r="B89" s="13" t="s">
        <v>149</v>
      </c>
      <c r="C89" s="21">
        <v>5</v>
      </c>
      <c r="D89" s="6">
        <v>10</v>
      </c>
      <c r="E89" s="6"/>
      <c r="F89" s="4">
        <v>5</v>
      </c>
      <c r="G89" s="6">
        <v>10</v>
      </c>
      <c r="H89" s="6"/>
      <c r="I89" s="26">
        <f t="shared" si="2"/>
        <v>7.5</v>
      </c>
      <c r="J89" s="26">
        <f>_xlfn.STDEV.P(Table2[[#This Row],[DNV-GL Ease]:[NFPA Ease ]])</f>
        <v>2.5</v>
      </c>
      <c r="K89" s="26">
        <f>AVERAGEIF(Table2[[#This Row],[DNV-GL Impact ]:[NFPA Impact ]],"&gt;0")</f>
        <v>7.5</v>
      </c>
      <c r="L89" s="26">
        <f>_xlfn.STDEV.P(Table2[[#This Row],[DNV-GL Impact ]:[NFPA Impact ]])</f>
        <v>2.5</v>
      </c>
      <c r="M89" s="26">
        <f>IF(Table2[[#This Row],[DNV-GL Ease]]&gt;0,1,0)+IF(Table2[[#This Row],[UL Ease ]]&gt;0,1,0)+IF(Table2[[#This Row],[NFPA Ease ]]&gt;0,1,0)</f>
        <v>2</v>
      </c>
    </row>
    <row r="90" spans="1:13" x14ac:dyDescent="0.2">
      <c r="A90" s="12"/>
      <c r="B90" s="14" t="s">
        <v>150</v>
      </c>
      <c r="C90" s="21">
        <v>5</v>
      </c>
      <c r="D90" s="7">
        <v>10</v>
      </c>
      <c r="E90" s="7"/>
      <c r="F90" s="4">
        <v>7</v>
      </c>
      <c r="G90" s="7">
        <v>10</v>
      </c>
      <c r="H90" s="7"/>
      <c r="I90" s="26">
        <f t="shared" si="2"/>
        <v>7.5</v>
      </c>
      <c r="J90" s="26">
        <f>_xlfn.STDEV.P(Table2[[#This Row],[DNV-GL Ease]:[NFPA Ease ]])</f>
        <v>2.5</v>
      </c>
      <c r="K90" s="26">
        <f>AVERAGEIF(Table2[[#This Row],[DNV-GL Impact ]:[NFPA Impact ]],"&gt;0")</f>
        <v>8.5</v>
      </c>
      <c r="L90" s="26">
        <f>_xlfn.STDEV.P(Table2[[#This Row],[DNV-GL Impact ]:[NFPA Impact ]])</f>
        <v>1.5</v>
      </c>
      <c r="M90" s="26">
        <f>IF(Table2[[#This Row],[DNV-GL Ease]]&gt;0,1,0)+IF(Table2[[#This Row],[UL Ease ]]&gt;0,1,0)+IF(Table2[[#This Row],[NFPA Ease ]]&gt;0,1,0)</f>
        <v>2</v>
      </c>
    </row>
    <row r="91" spans="1:13" x14ac:dyDescent="0.2">
      <c r="A91" s="11"/>
      <c r="B91" s="13" t="s">
        <v>151</v>
      </c>
      <c r="C91" s="21">
        <v>5</v>
      </c>
      <c r="D91" s="6"/>
      <c r="E91" s="6"/>
      <c r="F91" s="4">
        <v>2</v>
      </c>
      <c r="G91" s="6"/>
      <c r="H91" s="6"/>
      <c r="I91" s="26">
        <f t="shared" si="2"/>
        <v>5</v>
      </c>
      <c r="J91" s="26">
        <f>_xlfn.STDEV.P(Table2[[#This Row],[DNV-GL Ease]:[NFPA Ease ]])</f>
        <v>0</v>
      </c>
      <c r="K91" s="26">
        <f>AVERAGEIF(Table2[[#This Row],[DNV-GL Impact ]:[NFPA Impact ]],"&gt;0")</f>
        <v>2</v>
      </c>
      <c r="L91" s="26">
        <f>_xlfn.STDEV.P(Table2[[#This Row],[DNV-GL Impact ]:[NFPA Impact ]])</f>
        <v>0</v>
      </c>
      <c r="M91" s="26">
        <f>IF(Table2[[#This Row],[DNV-GL Ease]]&gt;0,1,0)+IF(Table2[[#This Row],[UL Ease ]]&gt;0,1,0)+IF(Table2[[#This Row],[NFPA Ease ]]&gt;0,1,0)</f>
        <v>1</v>
      </c>
    </row>
    <row r="92" spans="1:13" x14ac:dyDescent="0.2">
      <c r="A92" s="12"/>
      <c r="B92" s="14" t="s">
        <v>152</v>
      </c>
      <c r="C92" s="21">
        <v>4</v>
      </c>
      <c r="D92" s="7">
        <v>10</v>
      </c>
      <c r="E92" s="7"/>
      <c r="F92" s="4">
        <v>9</v>
      </c>
      <c r="G92" s="7">
        <v>10</v>
      </c>
      <c r="H92" s="7"/>
      <c r="I92" s="26">
        <f t="shared" si="2"/>
        <v>7</v>
      </c>
      <c r="J92" s="26">
        <f>_xlfn.STDEV.P(Table2[[#This Row],[DNV-GL Ease]:[NFPA Ease ]])</f>
        <v>3</v>
      </c>
      <c r="K92" s="26">
        <f>AVERAGEIF(Table2[[#This Row],[DNV-GL Impact ]:[NFPA Impact ]],"&gt;0")</f>
        <v>9.5</v>
      </c>
      <c r="L92" s="26">
        <f>_xlfn.STDEV.P(Table2[[#This Row],[DNV-GL Impact ]:[NFPA Impact ]])</f>
        <v>0.5</v>
      </c>
      <c r="M92" s="26">
        <f>IF(Table2[[#This Row],[DNV-GL Ease]]&gt;0,1,0)+IF(Table2[[#This Row],[UL Ease ]]&gt;0,1,0)+IF(Table2[[#This Row],[NFPA Ease ]]&gt;0,1,0)</f>
        <v>2</v>
      </c>
    </row>
    <row r="93" spans="1:13" x14ac:dyDescent="0.2">
      <c r="A93" s="11"/>
      <c r="B93" s="13" t="s">
        <v>153</v>
      </c>
      <c r="C93" s="21">
        <v>6</v>
      </c>
      <c r="D93" s="6">
        <v>10</v>
      </c>
      <c r="E93" s="6"/>
      <c r="F93" s="4">
        <v>7</v>
      </c>
      <c r="G93" s="6">
        <v>10</v>
      </c>
      <c r="H93" s="6"/>
      <c r="I93" s="26">
        <f t="shared" si="2"/>
        <v>8</v>
      </c>
      <c r="J93" s="26">
        <f>_xlfn.STDEV.P(Table2[[#This Row],[DNV-GL Ease]:[NFPA Ease ]])</f>
        <v>2</v>
      </c>
      <c r="K93" s="26">
        <f>AVERAGEIF(Table2[[#This Row],[DNV-GL Impact ]:[NFPA Impact ]],"&gt;0")</f>
        <v>8.5</v>
      </c>
      <c r="L93" s="26">
        <f>_xlfn.STDEV.P(Table2[[#This Row],[DNV-GL Impact ]:[NFPA Impact ]])</f>
        <v>1.5</v>
      </c>
      <c r="M93" s="26">
        <f>IF(Table2[[#This Row],[DNV-GL Ease]]&gt;0,1,0)+IF(Table2[[#This Row],[UL Ease ]]&gt;0,1,0)+IF(Table2[[#This Row],[NFPA Ease ]]&gt;0,1,0)</f>
        <v>2</v>
      </c>
    </row>
    <row r="94" spans="1:13" ht="45" x14ac:dyDescent="0.2">
      <c r="A94" s="12" t="s">
        <v>48</v>
      </c>
      <c r="B94" s="14" t="s">
        <v>154</v>
      </c>
      <c r="C94" s="21">
        <v>4</v>
      </c>
      <c r="D94" s="7"/>
      <c r="E94" s="7">
        <v>9</v>
      </c>
      <c r="F94" s="4">
        <v>7</v>
      </c>
      <c r="G94" s="7"/>
      <c r="H94" s="7">
        <v>8</v>
      </c>
      <c r="I94" s="26">
        <f t="shared" si="2"/>
        <v>6.5</v>
      </c>
      <c r="J94" s="26">
        <f>_xlfn.STDEV.P(Table2[[#This Row],[DNV-GL Ease]:[NFPA Ease ]])</f>
        <v>2.5</v>
      </c>
      <c r="K94" s="26">
        <f>AVERAGEIF(Table2[[#This Row],[DNV-GL Impact ]:[NFPA Impact ]],"&gt;0")</f>
        <v>7.5</v>
      </c>
      <c r="L94" s="26">
        <f>_xlfn.STDEV.P(Table2[[#This Row],[DNV-GL Impact ]:[NFPA Impact ]])</f>
        <v>0.5</v>
      </c>
      <c r="M94" s="26">
        <f>IF(Table2[[#This Row],[DNV-GL Ease]]&gt;0,1,0)+IF(Table2[[#This Row],[UL Ease ]]&gt;0,1,0)+IF(Table2[[#This Row],[NFPA Ease ]]&gt;0,1,0)</f>
        <v>2</v>
      </c>
    </row>
    <row r="95" spans="1:13" x14ac:dyDescent="0.2">
      <c r="A95" s="11"/>
      <c r="B95" s="6" t="s">
        <v>155</v>
      </c>
      <c r="C95" s="21">
        <v>5</v>
      </c>
      <c r="D95" s="6"/>
      <c r="E95" s="6"/>
      <c r="F95" s="4">
        <v>4</v>
      </c>
      <c r="G95" s="6"/>
      <c r="H95" s="6"/>
      <c r="I95" s="26">
        <f t="shared" si="2"/>
        <v>5</v>
      </c>
      <c r="J95" s="26">
        <f>_xlfn.STDEV.P(Table2[[#This Row],[DNV-GL Ease]:[NFPA Ease ]])</f>
        <v>0</v>
      </c>
      <c r="K95" s="26">
        <f>AVERAGEIF(Table2[[#This Row],[DNV-GL Impact ]:[NFPA Impact ]],"&gt;0")</f>
        <v>4</v>
      </c>
      <c r="L95" s="26">
        <f>_xlfn.STDEV.P(Table2[[#This Row],[DNV-GL Impact ]:[NFPA Impact ]])</f>
        <v>0</v>
      </c>
      <c r="M95" s="26">
        <f>IF(Table2[[#This Row],[DNV-GL Ease]]&gt;0,1,0)+IF(Table2[[#This Row],[UL Ease ]]&gt;0,1,0)+IF(Table2[[#This Row],[NFPA Ease ]]&gt;0,1,0)</f>
        <v>1</v>
      </c>
    </row>
    <row r="96" spans="1:13" x14ac:dyDescent="0.2">
      <c r="A96" s="12"/>
      <c r="B96" s="7" t="s">
        <v>156</v>
      </c>
      <c r="C96" s="21">
        <v>5</v>
      </c>
      <c r="D96" s="7"/>
      <c r="E96" s="7"/>
      <c r="F96" s="4">
        <v>3</v>
      </c>
      <c r="G96" s="7"/>
      <c r="H96" s="7"/>
      <c r="I96" s="26">
        <f t="shared" si="2"/>
        <v>5</v>
      </c>
      <c r="J96" s="26">
        <f>_xlfn.STDEV.P(Table2[[#This Row],[DNV-GL Ease]:[NFPA Ease ]])</f>
        <v>0</v>
      </c>
      <c r="K96" s="26">
        <f>AVERAGEIF(Table2[[#This Row],[DNV-GL Impact ]:[NFPA Impact ]],"&gt;0")</f>
        <v>3</v>
      </c>
      <c r="L96" s="26">
        <f>_xlfn.STDEV.P(Table2[[#This Row],[DNV-GL Impact ]:[NFPA Impact ]])</f>
        <v>0</v>
      </c>
      <c r="M96" s="26">
        <f>IF(Table2[[#This Row],[DNV-GL Ease]]&gt;0,1,0)+IF(Table2[[#This Row],[UL Ease ]]&gt;0,1,0)+IF(Table2[[#This Row],[NFPA Ease ]]&gt;0,1,0)</f>
        <v>1</v>
      </c>
    </row>
    <row r="97" spans="1:13" x14ac:dyDescent="0.2">
      <c r="A97" s="11"/>
      <c r="B97" s="13" t="s">
        <v>157</v>
      </c>
      <c r="C97" s="21">
        <v>5</v>
      </c>
      <c r="D97" s="6"/>
      <c r="E97" s="6"/>
      <c r="F97" s="4">
        <v>4</v>
      </c>
      <c r="G97" s="6"/>
      <c r="H97" s="6"/>
      <c r="I97" s="26">
        <f t="shared" si="2"/>
        <v>5</v>
      </c>
      <c r="J97" s="26">
        <f>_xlfn.STDEV.P(Table2[[#This Row],[DNV-GL Ease]:[NFPA Ease ]])</f>
        <v>0</v>
      </c>
      <c r="K97" s="26">
        <f>AVERAGEIF(Table2[[#This Row],[DNV-GL Impact ]:[NFPA Impact ]],"&gt;0")</f>
        <v>4</v>
      </c>
      <c r="L97" s="26">
        <f>_xlfn.STDEV.P(Table2[[#This Row],[DNV-GL Impact ]:[NFPA Impact ]])</f>
        <v>0</v>
      </c>
      <c r="M97" s="26">
        <f>IF(Table2[[#This Row],[DNV-GL Ease]]&gt;0,1,0)+IF(Table2[[#This Row],[UL Ease ]]&gt;0,1,0)+IF(Table2[[#This Row],[NFPA Ease ]]&gt;0,1,0)</f>
        <v>1</v>
      </c>
    </row>
    <row r="98" spans="1:13" x14ac:dyDescent="0.2">
      <c r="A98" s="12"/>
      <c r="B98" s="14" t="s">
        <v>158</v>
      </c>
      <c r="C98" s="21">
        <v>5</v>
      </c>
      <c r="D98" s="7"/>
      <c r="E98" s="7"/>
      <c r="F98" s="4">
        <v>6</v>
      </c>
      <c r="G98" s="7"/>
      <c r="H98" s="7"/>
      <c r="I98" s="26">
        <f t="shared" si="2"/>
        <v>5</v>
      </c>
      <c r="J98" s="26">
        <f>_xlfn.STDEV.P(Table2[[#This Row],[DNV-GL Ease]:[NFPA Ease ]])</f>
        <v>0</v>
      </c>
      <c r="K98" s="26">
        <f>AVERAGEIF(Table2[[#This Row],[DNV-GL Impact ]:[NFPA Impact ]],"&gt;0")</f>
        <v>6</v>
      </c>
      <c r="L98" s="26">
        <f>_xlfn.STDEV.P(Table2[[#This Row],[DNV-GL Impact ]:[NFPA Impact ]])</f>
        <v>0</v>
      </c>
      <c r="M98" s="26">
        <f>IF(Table2[[#This Row],[DNV-GL Ease]]&gt;0,1,0)+IF(Table2[[#This Row],[UL Ease ]]&gt;0,1,0)+IF(Table2[[#This Row],[NFPA Ease ]]&gt;0,1,0)</f>
        <v>1</v>
      </c>
    </row>
    <row r="99" spans="1:13" x14ac:dyDescent="0.2">
      <c r="A99" s="11"/>
      <c r="B99" s="13" t="s">
        <v>159</v>
      </c>
      <c r="C99" s="21">
        <v>5</v>
      </c>
      <c r="D99" s="6"/>
      <c r="E99" s="6"/>
      <c r="F99" s="4">
        <v>8</v>
      </c>
      <c r="G99" s="6"/>
      <c r="H99" s="6"/>
      <c r="I99" s="26">
        <f t="shared" ref="I99:I133" si="3">IF(AVERAGEIF(C99:E99,"&gt;0")&lt;1,-10,AVERAGEIF(C99:E99,"&gt;0"))</f>
        <v>5</v>
      </c>
      <c r="J99" s="26">
        <f>_xlfn.STDEV.P(Table2[[#This Row],[DNV-GL Ease]:[NFPA Ease ]])</f>
        <v>0</v>
      </c>
      <c r="K99" s="26">
        <f>AVERAGEIF(Table2[[#This Row],[DNV-GL Impact ]:[NFPA Impact ]],"&gt;0")</f>
        <v>8</v>
      </c>
      <c r="L99" s="26">
        <f>_xlfn.STDEV.P(Table2[[#This Row],[DNV-GL Impact ]:[NFPA Impact ]])</f>
        <v>0</v>
      </c>
      <c r="M99" s="26">
        <f>IF(Table2[[#This Row],[DNV-GL Ease]]&gt;0,1,0)+IF(Table2[[#This Row],[UL Ease ]]&gt;0,1,0)+IF(Table2[[#This Row],[NFPA Ease ]]&gt;0,1,0)</f>
        <v>1</v>
      </c>
    </row>
    <row r="100" spans="1:13" x14ac:dyDescent="0.2">
      <c r="A100" s="12"/>
      <c r="B100" s="14" t="s">
        <v>160</v>
      </c>
      <c r="C100" s="21">
        <v>5</v>
      </c>
      <c r="D100" s="7"/>
      <c r="E100" s="7">
        <v>4</v>
      </c>
      <c r="F100" s="4">
        <v>4</v>
      </c>
      <c r="G100" s="7"/>
      <c r="H100" s="7">
        <v>4</v>
      </c>
      <c r="I100" s="26">
        <f t="shared" si="3"/>
        <v>4.5</v>
      </c>
      <c r="J100" s="26">
        <f>_xlfn.STDEV.P(Table2[[#This Row],[DNV-GL Ease]:[NFPA Ease ]])</f>
        <v>0.5</v>
      </c>
      <c r="K100" s="26">
        <f>AVERAGEIF(Table2[[#This Row],[DNV-GL Impact ]:[NFPA Impact ]],"&gt;0")</f>
        <v>4</v>
      </c>
      <c r="L100" s="26">
        <f>_xlfn.STDEV.P(Table2[[#This Row],[DNV-GL Impact ]:[NFPA Impact ]])</f>
        <v>0</v>
      </c>
      <c r="M100" s="26">
        <f>IF(Table2[[#This Row],[DNV-GL Ease]]&gt;0,1,0)+IF(Table2[[#This Row],[UL Ease ]]&gt;0,1,0)+IF(Table2[[#This Row],[NFPA Ease ]]&gt;0,1,0)</f>
        <v>2</v>
      </c>
    </row>
    <row r="101" spans="1:13" x14ac:dyDescent="0.2">
      <c r="A101" s="11" t="s">
        <v>51</v>
      </c>
      <c r="B101" s="13" t="s">
        <v>161</v>
      </c>
      <c r="C101" s="21">
        <v>3</v>
      </c>
      <c r="D101" s="6"/>
      <c r="E101" s="6">
        <v>3</v>
      </c>
      <c r="F101" s="4">
        <v>7</v>
      </c>
      <c r="G101" s="6"/>
      <c r="H101" s="6">
        <v>9</v>
      </c>
      <c r="I101" s="26">
        <f t="shared" si="3"/>
        <v>3</v>
      </c>
      <c r="J101" s="26">
        <f>_xlfn.STDEV.P(Table2[[#This Row],[DNV-GL Ease]:[NFPA Ease ]])</f>
        <v>0</v>
      </c>
      <c r="K101" s="26">
        <f>AVERAGEIF(Table2[[#This Row],[DNV-GL Impact ]:[NFPA Impact ]],"&gt;0")</f>
        <v>8</v>
      </c>
      <c r="L101" s="26">
        <f>_xlfn.STDEV.P(Table2[[#This Row],[DNV-GL Impact ]:[NFPA Impact ]])</f>
        <v>1</v>
      </c>
      <c r="M101" s="26">
        <f>IF(Table2[[#This Row],[DNV-GL Ease]]&gt;0,1,0)+IF(Table2[[#This Row],[UL Ease ]]&gt;0,1,0)+IF(Table2[[#This Row],[NFPA Ease ]]&gt;0,1,0)</f>
        <v>2</v>
      </c>
    </row>
    <row r="102" spans="1:13" ht="30" x14ac:dyDescent="0.2">
      <c r="A102" s="12"/>
      <c r="B102" s="14" t="s">
        <v>162</v>
      </c>
      <c r="C102" s="21">
        <v>4</v>
      </c>
      <c r="D102" s="7"/>
      <c r="E102" s="7">
        <v>5</v>
      </c>
      <c r="F102" s="4">
        <v>7</v>
      </c>
      <c r="G102" s="7"/>
      <c r="H102" s="7">
        <v>8</v>
      </c>
      <c r="I102" s="26">
        <f t="shared" si="3"/>
        <v>4.5</v>
      </c>
      <c r="J102" s="26">
        <f>_xlfn.STDEV.P(Table2[[#This Row],[DNV-GL Ease]:[NFPA Ease ]])</f>
        <v>0.5</v>
      </c>
      <c r="K102" s="26">
        <f>AVERAGEIF(Table2[[#This Row],[DNV-GL Impact ]:[NFPA Impact ]],"&gt;0")</f>
        <v>7.5</v>
      </c>
      <c r="L102" s="26">
        <f>_xlfn.STDEV.P(Table2[[#This Row],[DNV-GL Impact ]:[NFPA Impact ]])</f>
        <v>0.5</v>
      </c>
      <c r="M102" s="26">
        <f>IF(Table2[[#This Row],[DNV-GL Ease]]&gt;0,1,0)+IF(Table2[[#This Row],[UL Ease ]]&gt;0,1,0)+IF(Table2[[#This Row],[NFPA Ease ]]&gt;0,1,0)</f>
        <v>2</v>
      </c>
    </row>
    <row r="103" spans="1:13" ht="60" x14ac:dyDescent="0.2">
      <c r="A103" s="11"/>
      <c r="B103" s="13" t="s">
        <v>163</v>
      </c>
      <c r="C103" s="21">
        <v>4</v>
      </c>
      <c r="D103" s="6"/>
      <c r="E103" s="6">
        <v>5</v>
      </c>
      <c r="F103" s="4">
        <v>6</v>
      </c>
      <c r="G103" s="6"/>
      <c r="H103" s="6">
        <v>5</v>
      </c>
      <c r="I103" s="26">
        <f t="shared" si="3"/>
        <v>4.5</v>
      </c>
      <c r="J103" s="26">
        <f>_xlfn.STDEV.P(Table2[[#This Row],[DNV-GL Ease]:[NFPA Ease ]])</f>
        <v>0.5</v>
      </c>
      <c r="K103" s="26">
        <f>AVERAGEIF(Table2[[#This Row],[DNV-GL Impact ]:[NFPA Impact ]],"&gt;0")</f>
        <v>5.5</v>
      </c>
      <c r="L103" s="26">
        <f>_xlfn.STDEV.P(Table2[[#This Row],[DNV-GL Impact ]:[NFPA Impact ]])</f>
        <v>0.5</v>
      </c>
      <c r="M103" s="26">
        <f>IF(Table2[[#This Row],[DNV-GL Ease]]&gt;0,1,0)+IF(Table2[[#This Row],[UL Ease ]]&gt;0,1,0)+IF(Table2[[#This Row],[NFPA Ease ]]&gt;0,1,0)</f>
        <v>2</v>
      </c>
    </row>
    <row r="104" spans="1:13" x14ac:dyDescent="0.2">
      <c r="A104" s="12"/>
      <c r="B104" s="14" t="s">
        <v>131</v>
      </c>
      <c r="C104" s="21">
        <v>5</v>
      </c>
      <c r="D104" s="7"/>
      <c r="E104" s="7">
        <v>7</v>
      </c>
      <c r="F104" s="4">
        <v>4</v>
      </c>
      <c r="G104" s="7"/>
      <c r="H104" s="7">
        <v>8</v>
      </c>
      <c r="I104" s="26">
        <f t="shared" si="3"/>
        <v>6</v>
      </c>
      <c r="J104" s="26">
        <f>_xlfn.STDEV.P(Table2[[#This Row],[DNV-GL Ease]:[NFPA Ease ]])</f>
        <v>1</v>
      </c>
      <c r="K104" s="26">
        <f>AVERAGEIF(Table2[[#This Row],[DNV-GL Impact ]:[NFPA Impact ]],"&gt;0")</f>
        <v>6</v>
      </c>
      <c r="L104" s="26">
        <f>_xlfn.STDEV.P(Table2[[#This Row],[DNV-GL Impact ]:[NFPA Impact ]])</f>
        <v>2</v>
      </c>
      <c r="M104" s="26">
        <f>IF(Table2[[#This Row],[DNV-GL Ease]]&gt;0,1,0)+IF(Table2[[#This Row],[UL Ease ]]&gt;0,1,0)+IF(Table2[[#This Row],[NFPA Ease ]]&gt;0,1,0)</f>
        <v>2</v>
      </c>
    </row>
    <row r="105" spans="1:13" x14ac:dyDescent="0.2">
      <c r="A105" s="11"/>
      <c r="B105" s="6" t="s">
        <v>117</v>
      </c>
      <c r="C105" s="21">
        <v>5</v>
      </c>
      <c r="D105" s="6"/>
      <c r="E105" s="6">
        <v>5</v>
      </c>
      <c r="F105" s="4">
        <v>3</v>
      </c>
      <c r="G105" s="6"/>
      <c r="H105" s="6">
        <v>5</v>
      </c>
      <c r="I105" s="26">
        <f t="shared" si="3"/>
        <v>5</v>
      </c>
      <c r="J105" s="26">
        <f>_xlfn.STDEV.P(Table2[[#This Row],[DNV-GL Ease]:[NFPA Ease ]])</f>
        <v>0</v>
      </c>
      <c r="K105" s="26">
        <f>AVERAGEIF(Table2[[#This Row],[DNV-GL Impact ]:[NFPA Impact ]],"&gt;0")</f>
        <v>4</v>
      </c>
      <c r="L105" s="26">
        <f>_xlfn.STDEV.P(Table2[[#This Row],[DNV-GL Impact ]:[NFPA Impact ]])</f>
        <v>1</v>
      </c>
      <c r="M105" s="26">
        <f>IF(Table2[[#This Row],[DNV-GL Ease]]&gt;0,1,0)+IF(Table2[[#This Row],[UL Ease ]]&gt;0,1,0)+IF(Table2[[#This Row],[NFPA Ease ]]&gt;0,1,0)</f>
        <v>2</v>
      </c>
    </row>
    <row r="106" spans="1:13" x14ac:dyDescent="0.2">
      <c r="A106" s="12"/>
      <c r="B106" s="14" t="s">
        <v>164</v>
      </c>
      <c r="C106" s="21">
        <v>5</v>
      </c>
      <c r="D106" s="7"/>
      <c r="E106" s="7"/>
      <c r="F106" s="4">
        <v>5</v>
      </c>
      <c r="G106" s="7"/>
      <c r="H106" s="7"/>
      <c r="I106" s="26">
        <f t="shared" si="3"/>
        <v>5</v>
      </c>
      <c r="J106" s="26">
        <f>_xlfn.STDEV.P(Table2[[#This Row],[DNV-GL Ease]:[NFPA Ease ]])</f>
        <v>0</v>
      </c>
      <c r="K106" s="26">
        <f>AVERAGEIF(Table2[[#This Row],[DNV-GL Impact ]:[NFPA Impact ]],"&gt;0")</f>
        <v>5</v>
      </c>
      <c r="L106" s="26">
        <f>_xlfn.STDEV.P(Table2[[#This Row],[DNV-GL Impact ]:[NFPA Impact ]])</f>
        <v>0</v>
      </c>
      <c r="M106" s="26">
        <f>IF(Table2[[#This Row],[DNV-GL Ease]]&gt;0,1,0)+IF(Table2[[#This Row],[UL Ease ]]&gt;0,1,0)+IF(Table2[[#This Row],[NFPA Ease ]]&gt;0,1,0)</f>
        <v>1</v>
      </c>
    </row>
    <row r="107" spans="1:13" x14ac:dyDescent="0.2">
      <c r="A107" s="11"/>
      <c r="B107" s="13" t="s">
        <v>165</v>
      </c>
      <c r="C107" s="21">
        <v>3</v>
      </c>
      <c r="D107" s="6"/>
      <c r="E107" s="6"/>
      <c r="F107" s="4">
        <v>7</v>
      </c>
      <c r="G107" s="6"/>
      <c r="H107" s="6"/>
      <c r="I107" s="26">
        <f t="shared" si="3"/>
        <v>3</v>
      </c>
      <c r="J107" s="26">
        <f>_xlfn.STDEV.P(Table2[[#This Row],[DNV-GL Ease]:[NFPA Ease ]])</f>
        <v>0</v>
      </c>
      <c r="K107" s="26">
        <f>AVERAGEIF(Table2[[#This Row],[DNV-GL Impact ]:[NFPA Impact ]],"&gt;0")</f>
        <v>7</v>
      </c>
      <c r="L107" s="26">
        <f>_xlfn.STDEV.P(Table2[[#This Row],[DNV-GL Impact ]:[NFPA Impact ]])</f>
        <v>0</v>
      </c>
      <c r="M107" s="26">
        <f>IF(Table2[[#This Row],[DNV-GL Ease]]&gt;0,1,0)+IF(Table2[[#This Row],[UL Ease ]]&gt;0,1,0)+IF(Table2[[#This Row],[NFPA Ease ]]&gt;0,1,0)</f>
        <v>1</v>
      </c>
    </row>
    <row r="108" spans="1:13" x14ac:dyDescent="0.2">
      <c r="A108" s="28"/>
      <c r="B108" s="14" t="s">
        <v>94</v>
      </c>
      <c r="C108" s="21">
        <v>5</v>
      </c>
      <c r="D108" s="7"/>
      <c r="E108" s="7"/>
      <c r="F108" s="4">
        <v>4</v>
      </c>
      <c r="G108" s="7"/>
      <c r="H108" s="7"/>
      <c r="I108" s="26">
        <f t="shared" si="3"/>
        <v>5</v>
      </c>
      <c r="J108" s="26">
        <f>_xlfn.STDEV.P(Table2[[#This Row],[DNV-GL Ease]:[NFPA Ease ]])</f>
        <v>0</v>
      </c>
      <c r="K108" s="26">
        <f>AVERAGEIF(Table2[[#This Row],[DNV-GL Impact ]:[NFPA Impact ]],"&gt;0")</f>
        <v>4</v>
      </c>
      <c r="L108" s="26">
        <f>_xlfn.STDEV.P(Table2[[#This Row],[DNV-GL Impact ]:[NFPA Impact ]])</f>
        <v>0</v>
      </c>
      <c r="M108" s="26">
        <f>IF(Table2[[#This Row],[DNV-GL Ease]]&gt;0,1,0)+IF(Table2[[#This Row],[UL Ease ]]&gt;0,1,0)+IF(Table2[[#This Row],[NFPA Ease ]]&gt;0,1,0)</f>
        <v>1</v>
      </c>
    </row>
    <row r="109" spans="1:13" x14ac:dyDescent="0.2">
      <c r="A109" s="27"/>
      <c r="B109" s="13" t="s">
        <v>166</v>
      </c>
      <c r="C109" s="21">
        <v>5</v>
      </c>
      <c r="D109" s="6"/>
      <c r="E109" s="6"/>
      <c r="F109" s="4">
        <v>4</v>
      </c>
      <c r="G109" s="6"/>
      <c r="H109" s="6"/>
      <c r="I109" s="26">
        <f t="shared" si="3"/>
        <v>5</v>
      </c>
      <c r="J109" s="26">
        <f>_xlfn.STDEV.P(Table2[[#This Row],[DNV-GL Ease]:[NFPA Ease ]])</f>
        <v>0</v>
      </c>
      <c r="K109" s="26">
        <f>AVERAGEIF(Table2[[#This Row],[DNV-GL Impact ]:[NFPA Impact ]],"&gt;0")</f>
        <v>4</v>
      </c>
      <c r="L109" s="26">
        <f>_xlfn.STDEV.P(Table2[[#This Row],[DNV-GL Impact ]:[NFPA Impact ]])</f>
        <v>0</v>
      </c>
      <c r="M109" s="26">
        <f>IF(Table2[[#This Row],[DNV-GL Ease]]&gt;0,1,0)+IF(Table2[[#This Row],[UL Ease ]]&gt;0,1,0)+IF(Table2[[#This Row],[NFPA Ease ]]&gt;0,1,0)</f>
        <v>1</v>
      </c>
    </row>
    <row r="110" spans="1:13" x14ac:dyDescent="0.2">
      <c r="A110" s="28"/>
      <c r="B110" s="14" t="s">
        <v>167</v>
      </c>
      <c r="C110" s="21">
        <v>5</v>
      </c>
      <c r="D110" s="7">
        <v>4</v>
      </c>
      <c r="E110" s="7"/>
      <c r="F110" s="4">
        <v>7</v>
      </c>
      <c r="G110" s="7">
        <v>5</v>
      </c>
      <c r="H110" s="7"/>
      <c r="I110" s="26">
        <f t="shared" si="3"/>
        <v>4.5</v>
      </c>
      <c r="J110" s="26">
        <f>_xlfn.STDEV.P(Table2[[#This Row],[DNV-GL Ease]:[NFPA Ease ]])</f>
        <v>0.5</v>
      </c>
      <c r="K110" s="26">
        <f>AVERAGEIF(Table2[[#This Row],[DNV-GL Impact ]:[NFPA Impact ]],"&gt;0")</f>
        <v>6</v>
      </c>
      <c r="L110" s="26">
        <f>_xlfn.STDEV.P(Table2[[#This Row],[DNV-GL Impact ]:[NFPA Impact ]])</f>
        <v>1</v>
      </c>
      <c r="M110" s="26">
        <f>IF(Table2[[#This Row],[DNV-GL Ease]]&gt;0,1,0)+IF(Table2[[#This Row],[UL Ease ]]&gt;0,1,0)+IF(Table2[[#This Row],[NFPA Ease ]]&gt;0,1,0)</f>
        <v>2</v>
      </c>
    </row>
    <row r="111" spans="1:13" x14ac:dyDescent="0.2">
      <c r="A111" s="27"/>
      <c r="B111" s="13" t="s">
        <v>168</v>
      </c>
      <c r="C111" s="21">
        <v>5</v>
      </c>
      <c r="D111" s="6"/>
      <c r="E111" s="6"/>
      <c r="F111" s="4">
        <v>7</v>
      </c>
      <c r="G111" s="6"/>
      <c r="H111" s="6"/>
      <c r="I111" s="26">
        <f t="shared" si="3"/>
        <v>5</v>
      </c>
      <c r="J111" s="26">
        <f>_xlfn.STDEV.P(Table2[[#This Row],[DNV-GL Ease]:[NFPA Ease ]])</f>
        <v>0</v>
      </c>
      <c r="K111" s="26">
        <f>AVERAGEIF(Table2[[#This Row],[DNV-GL Impact ]:[NFPA Impact ]],"&gt;0")</f>
        <v>7</v>
      </c>
      <c r="L111" s="26">
        <f>_xlfn.STDEV.P(Table2[[#This Row],[DNV-GL Impact ]:[NFPA Impact ]])</f>
        <v>0</v>
      </c>
      <c r="M111" s="26">
        <f>IF(Table2[[#This Row],[DNV-GL Ease]]&gt;0,1,0)+IF(Table2[[#This Row],[UL Ease ]]&gt;0,1,0)+IF(Table2[[#This Row],[NFPA Ease ]]&gt;0,1,0)</f>
        <v>1</v>
      </c>
    </row>
    <row r="112" spans="1:13" x14ac:dyDescent="0.2">
      <c r="A112" s="12" t="s">
        <v>53</v>
      </c>
      <c r="B112" s="14" t="s">
        <v>99</v>
      </c>
      <c r="C112" s="21">
        <v>4</v>
      </c>
      <c r="D112" s="7"/>
      <c r="E112" s="7">
        <v>6</v>
      </c>
      <c r="F112" s="4">
        <v>7</v>
      </c>
      <c r="G112" s="7"/>
      <c r="H112" s="7">
        <v>9</v>
      </c>
      <c r="I112" s="26">
        <f t="shared" si="3"/>
        <v>5</v>
      </c>
      <c r="J112" s="26">
        <f>_xlfn.STDEV.P(Table2[[#This Row],[DNV-GL Ease]:[NFPA Ease ]])</f>
        <v>1</v>
      </c>
      <c r="K112" s="26">
        <f>AVERAGEIF(Table2[[#This Row],[DNV-GL Impact ]:[NFPA Impact ]],"&gt;0")</f>
        <v>8</v>
      </c>
      <c r="L112" s="26">
        <f>_xlfn.STDEV.P(Table2[[#This Row],[DNV-GL Impact ]:[NFPA Impact ]])</f>
        <v>1</v>
      </c>
      <c r="M112" s="26">
        <f>IF(Table2[[#This Row],[DNV-GL Ease]]&gt;0,1,0)+IF(Table2[[#This Row],[UL Ease ]]&gt;0,1,0)+IF(Table2[[#This Row],[NFPA Ease ]]&gt;0,1,0)</f>
        <v>2</v>
      </c>
    </row>
    <row r="113" spans="1:13" x14ac:dyDescent="0.2">
      <c r="A113" s="11"/>
      <c r="B113" s="13" t="s">
        <v>100</v>
      </c>
      <c r="C113" s="21">
        <v>5</v>
      </c>
      <c r="D113" s="6"/>
      <c r="E113" s="6">
        <v>8</v>
      </c>
      <c r="F113" s="4">
        <v>4</v>
      </c>
      <c r="G113" s="6"/>
      <c r="H113" s="6">
        <v>6</v>
      </c>
      <c r="I113" s="26">
        <f t="shared" si="3"/>
        <v>6.5</v>
      </c>
      <c r="J113" s="26">
        <f>_xlfn.STDEV.P(Table2[[#This Row],[DNV-GL Ease]:[NFPA Ease ]])</f>
        <v>1.5</v>
      </c>
      <c r="K113" s="26">
        <f>AVERAGEIF(Table2[[#This Row],[DNV-GL Impact ]:[NFPA Impact ]],"&gt;0")</f>
        <v>5</v>
      </c>
      <c r="L113" s="26">
        <f>_xlfn.STDEV.P(Table2[[#This Row],[DNV-GL Impact ]:[NFPA Impact ]])</f>
        <v>1</v>
      </c>
      <c r="M113" s="26">
        <f>IF(Table2[[#This Row],[DNV-GL Ease]]&gt;0,1,0)+IF(Table2[[#This Row],[UL Ease ]]&gt;0,1,0)+IF(Table2[[#This Row],[NFPA Ease ]]&gt;0,1,0)</f>
        <v>2</v>
      </c>
    </row>
    <row r="114" spans="1:13" x14ac:dyDescent="0.2">
      <c r="A114" s="12"/>
      <c r="B114" s="14" t="s">
        <v>169</v>
      </c>
      <c r="C114" s="21">
        <v>5</v>
      </c>
      <c r="D114" s="7"/>
      <c r="E114" s="7">
        <v>4</v>
      </c>
      <c r="F114" s="4">
        <v>8</v>
      </c>
      <c r="G114" s="7"/>
      <c r="H114" s="7">
        <v>4</v>
      </c>
      <c r="I114" s="26">
        <f t="shared" si="3"/>
        <v>4.5</v>
      </c>
      <c r="J114" s="26">
        <f>_xlfn.STDEV.P(Table2[[#This Row],[DNV-GL Ease]:[NFPA Ease ]])</f>
        <v>0.5</v>
      </c>
      <c r="K114" s="26">
        <f>AVERAGEIF(Table2[[#This Row],[DNV-GL Impact ]:[NFPA Impact ]],"&gt;0")</f>
        <v>6</v>
      </c>
      <c r="L114" s="26">
        <f>_xlfn.STDEV.P(Table2[[#This Row],[DNV-GL Impact ]:[NFPA Impact ]])</f>
        <v>2</v>
      </c>
      <c r="M114" s="26">
        <f>IF(Table2[[#This Row],[DNV-GL Ease]]&gt;0,1,0)+IF(Table2[[#This Row],[UL Ease ]]&gt;0,1,0)+IF(Table2[[#This Row],[NFPA Ease ]]&gt;0,1,0)</f>
        <v>2</v>
      </c>
    </row>
    <row r="115" spans="1:13" x14ac:dyDescent="0.2">
      <c r="A115" s="11"/>
      <c r="B115" s="13" t="s">
        <v>90</v>
      </c>
      <c r="C115" s="21">
        <v>5</v>
      </c>
      <c r="D115" s="6"/>
      <c r="E115" s="6">
        <v>7</v>
      </c>
      <c r="F115" s="4">
        <v>8</v>
      </c>
      <c r="G115" s="6"/>
      <c r="H115" s="6">
        <v>8</v>
      </c>
      <c r="I115" s="26">
        <f t="shared" si="3"/>
        <v>6</v>
      </c>
      <c r="J115" s="26">
        <f>_xlfn.STDEV.P(Table2[[#This Row],[DNV-GL Ease]:[NFPA Ease ]])</f>
        <v>1</v>
      </c>
      <c r="K115" s="26">
        <f>AVERAGEIF(Table2[[#This Row],[DNV-GL Impact ]:[NFPA Impact ]],"&gt;0")</f>
        <v>8</v>
      </c>
      <c r="L115" s="26">
        <f>_xlfn.STDEV.P(Table2[[#This Row],[DNV-GL Impact ]:[NFPA Impact ]])</f>
        <v>0</v>
      </c>
      <c r="M115" s="26">
        <f>IF(Table2[[#This Row],[DNV-GL Ease]]&gt;0,1,0)+IF(Table2[[#This Row],[UL Ease ]]&gt;0,1,0)+IF(Table2[[#This Row],[NFPA Ease ]]&gt;0,1,0)</f>
        <v>2</v>
      </c>
    </row>
    <row r="116" spans="1:13" x14ac:dyDescent="0.2">
      <c r="A116" s="12" t="s">
        <v>55</v>
      </c>
      <c r="B116" s="14" t="s">
        <v>117</v>
      </c>
      <c r="C116" s="21">
        <v>5</v>
      </c>
      <c r="D116" s="7"/>
      <c r="E116" s="7">
        <v>5</v>
      </c>
      <c r="F116" s="4">
        <v>7</v>
      </c>
      <c r="G116" s="7"/>
      <c r="H116" s="7">
        <v>10</v>
      </c>
      <c r="I116" s="26">
        <f t="shared" si="3"/>
        <v>5</v>
      </c>
      <c r="J116" s="26">
        <f>_xlfn.STDEV.P(Table2[[#This Row],[DNV-GL Ease]:[NFPA Ease ]])</f>
        <v>0</v>
      </c>
      <c r="K116" s="26">
        <f>AVERAGEIF(Table2[[#This Row],[DNV-GL Impact ]:[NFPA Impact ]],"&gt;0")</f>
        <v>8.5</v>
      </c>
      <c r="L116" s="26">
        <f>_xlfn.STDEV.P(Table2[[#This Row],[DNV-GL Impact ]:[NFPA Impact ]])</f>
        <v>1.5</v>
      </c>
      <c r="M116" s="26">
        <f>IF(Table2[[#This Row],[DNV-GL Ease]]&gt;0,1,0)+IF(Table2[[#This Row],[UL Ease ]]&gt;0,1,0)+IF(Table2[[#This Row],[NFPA Ease ]]&gt;0,1,0)</f>
        <v>2</v>
      </c>
    </row>
    <row r="117" spans="1:13" x14ac:dyDescent="0.2">
      <c r="A117" s="11"/>
      <c r="B117" s="13" t="s">
        <v>170</v>
      </c>
      <c r="C117" s="21">
        <v>5</v>
      </c>
      <c r="D117" s="6"/>
      <c r="E117" s="6"/>
      <c r="F117" s="4">
        <v>5</v>
      </c>
      <c r="G117" s="6"/>
      <c r="H117" s="6"/>
      <c r="I117" s="26">
        <f t="shared" si="3"/>
        <v>5</v>
      </c>
      <c r="J117" s="26">
        <f>_xlfn.STDEV.P(Table2[[#This Row],[DNV-GL Ease]:[NFPA Ease ]])</f>
        <v>0</v>
      </c>
      <c r="K117" s="26">
        <f>AVERAGEIF(Table2[[#This Row],[DNV-GL Impact ]:[NFPA Impact ]],"&gt;0")</f>
        <v>5</v>
      </c>
      <c r="L117" s="26">
        <f>_xlfn.STDEV.P(Table2[[#This Row],[DNV-GL Impact ]:[NFPA Impact ]])</f>
        <v>0</v>
      </c>
      <c r="M117" s="26">
        <f>IF(Table2[[#This Row],[DNV-GL Ease]]&gt;0,1,0)+IF(Table2[[#This Row],[UL Ease ]]&gt;0,1,0)+IF(Table2[[#This Row],[NFPA Ease ]]&gt;0,1,0)</f>
        <v>1</v>
      </c>
    </row>
    <row r="118" spans="1:13" x14ac:dyDescent="0.2">
      <c r="A118" s="12"/>
      <c r="B118" s="14" t="s">
        <v>171</v>
      </c>
      <c r="C118" s="21">
        <v>5</v>
      </c>
      <c r="D118" s="7"/>
      <c r="E118" s="7"/>
      <c r="F118" s="4">
        <v>5</v>
      </c>
      <c r="G118" s="7"/>
      <c r="H118" s="7"/>
      <c r="I118" s="26">
        <f t="shared" si="3"/>
        <v>5</v>
      </c>
      <c r="J118" s="26">
        <f>_xlfn.STDEV.P(Table2[[#This Row],[DNV-GL Ease]:[NFPA Ease ]])</f>
        <v>0</v>
      </c>
      <c r="K118" s="26">
        <f>AVERAGEIF(Table2[[#This Row],[DNV-GL Impact ]:[NFPA Impact ]],"&gt;0")</f>
        <v>5</v>
      </c>
      <c r="L118" s="26">
        <f>_xlfn.STDEV.P(Table2[[#This Row],[DNV-GL Impact ]:[NFPA Impact ]])</f>
        <v>0</v>
      </c>
      <c r="M118" s="26">
        <f>IF(Table2[[#This Row],[DNV-GL Ease]]&gt;0,1,0)+IF(Table2[[#This Row],[UL Ease ]]&gt;0,1,0)+IF(Table2[[#This Row],[NFPA Ease ]]&gt;0,1,0)</f>
        <v>1</v>
      </c>
    </row>
    <row r="119" spans="1:13" x14ac:dyDescent="0.2">
      <c r="A119" s="11"/>
      <c r="B119" s="13" t="s">
        <v>172</v>
      </c>
      <c r="C119" s="21">
        <v>6</v>
      </c>
      <c r="D119" s="6"/>
      <c r="E119" s="6"/>
      <c r="F119" s="4">
        <v>6</v>
      </c>
      <c r="G119" s="6"/>
      <c r="H119" s="6"/>
      <c r="I119" s="26">
        <f t="shared" si="3"/>
        <v>6</v>
      </c>
      <c r="J119" s="26">
        <f>_xlfn.STDEV.P(Table2[[#This Row],[DNV-GL Ease]:[NFPA Ease ]])</f>
        <v>0</v>
      </c>
      <c r="K119" s="26">
        <f>AVERAGEIF(Table2[[#This Row],[DNV-GL Impact ]:[NFPA Impact ]],"&gt;0")</f>
        <v>6</v>
      </c>
      <c r="L119" s="26">
        <f>_xlfn.STDEV.P(Table2[[#This Row],[DNV-GL Impact ]:[NFPA Impact ]])</f>
        <v>0</v>
      </c>
      <c r="M119" s="26">
        <f>IF(Table2[[#This Row],[DNV-GL Ease]]&gt;0,1,0)+IF(Table2[[#This Row],[UL Ease ]]&gt;0,1,0)+IF(Table2[[#This Row],[NFPA Ease ]]&gt;0,1,0)</f>
        <v>1</v>
      </c>
    </row>
    <row r="120" spans="1:13" x14ac:dyDescent="0.2">
      <c r="A120" s="12"/>
      <c r="B120" s="14" t="s">
        <v>173</v>
      </c>
      <c r="C120" s="21">
        <v>5</v>
      </c>
      <c r="D120" s="7"/>
      <c r="E120" s="7"/>
      <c r="F120" s="4">
        <v>4</v>
      </c>
      <c r="G120" s="7"/>
      <c r="H120" s="7"/>
      <c r="I120" s="26">
        <f t="shared" si="3"/>
        <v>5</v>
      </c>
      <c r="J120" s="26">
        <f>_xlfn.STDEV.P(Table2[[#This Row],[DNV-GL Ease]:[NFPA Ease ]])</f>
        <v>0</v>
      </c>
      <c r="K120" s="26">
        <f>AVERAGEIF(Table2[[#This Row],[DNV-GL Impact ]:[NFPA Impact ]],"&gt;0")</f>
        <v>4</v>
      </c>
      <c r="L120" s="26">
        <f>_xlfn.STDEV.P(Table2[[#This Row],[DNV-GL Impact ]:[NFPA Impact ]])</f>
        <v>0</v>
      </c>
      <c r="M120" s="26">
        <f>IF(Table2[[#This Row],[DNV-GL Ease]]&gt;0,1,0)+IF(Table2[[#This Row],[UL Ease ]]&gt;0,1,0)+IF(Table2[[#This Row],[NFPA Ease ]]&gt;0,1,0)</f>
        <v>1</v>
      </c>
    </row>
    <row r="121" spans="1:13" ht="105" x14ac:dyDescent="0.2">
      <c r="A121" s="11" t="s">
        <v>57</v>
      </c>
      <c r="B121" s="13" t="s">
        <v>174</v>
      </c>
      <c r="C121" s="21">
        <v>3</v>
      </c>
      <c r="D121" s="6"/>
      <c r="E121" s="6"/>
      <c r="F121" s="4">
        <v>9</v>
      </c>
      <c r="G121" s="6"/>
      <c r="H121" s="6"/>
      <c r="I121" s="26">
        <f t="shared" si="3"/>
        <v>3</v>
      </c>
      <c r="J121" s="26">
        <f>_xlfn.STDEV.P(Table2[[#This Row],[DNV-GL Ease]:[NFPA Ease ]])</f>
        <v>0</v>
      </c>
      <c r="K121" s="26">
        <f>AVERAGEIF(Table2[[#This Row],[DNV-GL Impact ]:[NFPA Impact ]],"&gt;0")</f>
        <v>9</v>
      </c>
      <c r="L121" s="26">
        <f>_xlfn.STDEV.P(Table2[[#This Row],[DNV-GL Impact ]:[NFPA Impact ]])</f>
        <v>0</v>
      </c>
      <c r="M121" s="26">
        <f>IF(Table2[[#This Row],[DNV-GL Ease]]&gt;0,1,0)+IF(Table2[[#This Row],[UL Ease ]]&gt;0,1,0)+IF(Table2[[#This Row],[NFPA Ease ]]&gt;0,1,0)</f>
        <v>1</v>
      </c>
    </row>
    <row r="122" spans="1:13" ht="75" x14ac:dyDescent="0.2">
      <c r="A122" s="12"/>
      <c r="B122" s="14" t="s">
        <v>175</v>
      </c>
      <c r="C122" s="21">
        <v>5</v>
      </c>
      <c r="D122" s="7"/>
      <c r="E122" s="7"/>
      <c r="F122" s="4">
        <v>6</v>
      </c>
      <c r="G122" s="7"/>
      <c r="H122" s="7"/>
      <c r="I122" s="26">
        <f t="shared" si="3"/>
        <v>5</v>
      </c>
      <c r="J122" s="26">
        <f>_xlfn.STDEV.P(Table2[[#This Row],[DNV-GL Ease]:[NFPA Ease ]])</f>
        <v>0</v>
      </c>
      <c r="K122" s="26">
        <f>AVERAGEIF(Table2[[#This Row],[DNV-GL Impact ]:[NFPA Impact ]],"&gt;0")</f>
        <v>6</v>
      </c>
      <c r="L122" s="26">
        <f>_xlfn.STDEV.P(Table2[[#This Row],[DNV-GL Impact ]:[NFPA Impact ]])</f>
        <v>0</v>
      </c>
      <c r="M122" s="26">
        <f>IF(Table2[[#This Row],[DNV-GL Ease]]&gt;0,1,0)+IF(Table2[[#This Row],[UL Ease ]]&gt;0,1,0)+IF(Table2[[#This Row],[NFPA Ease ]]&gt;0,1,0)</f>
        <v>1</v>
      </c>
    </row>
    <row r="123" spans="1:13" x14ac:dyDescent="0.2">
      <c r="A123" s="11"/>
      <c r="B123" s="13" t="s">
        <v>176</v>
      </c>
      <c r="C123" s="21">
        <v>3</v>
      </c>
      <c r="D123" s="6"/>
      <c r="E123" s="6"/>
      <c r="F123" s="4">
        <v>6</v>
      </c>
      <c r="G123" s="6"/>
      <c r="H123" s="6"/>
      <c r="I123" s="26">
        <f t="shared" si="3"/>
        <v>3</v>
      </c>
      <c r="J123" s="26">
        <f>_xlfn.STDEV.P(Table2[[#This Row],[DNV-GL Ease]:[NFPA Ease ]])</f>
        <v>0</v>
      </c>
      <c r="K123" s="26">
        <f>AVERAGEIF(Table2[[#This Row],[DNV-GL Impact ]:[NFPA Impact ]],"&gt;0")</f>
        <v>6</v>
      </c>
      <c r="L123" s="26">
        <f>_xlfn.STDEV.P(Table2[[#This Row],[DNV-GL Impact ]:[NFPA Impact ]])</f>
        <v>0</v>
      </c>
      <c r="M123" s="26">
        <f>IF(Table2[[#This Row],[DNV-GL Ease]]&gt;0,1,0)+IF(Table2[[#This Row],[UL Ease ]]&gt;0,1,0)+IF(Table2[[#This Row],[NFPA Ease ]]&gt;0,1,0)</f>
        <v>1</v>
      </c>
    </row>
    <row r="124" spans="1:13" x14ac:dyDescent="0.2">
      <c r="A124" s="12" t="s">
        <v>59</v>
      </c>
      <c r="B124" s="14" t="s">
        <v>131</v>
      </c>
      <c r="C124" s="21">
        <v>5</v>
      </c>
      <c r="D124" s="7"/>
      <c r="E124" s="7">
        <v>7</v>
      </c>
      <c r="F124" s="4">
        <v>3</v>
      </c>
      <c r="G124" s="7"/>
      <c r="H124" s="7">
        <v>8</v>
      </c>
      <c r="I124" s="26">
        <f t="shared" si="3"/>
        <v>6</v>
      </c>
      <c r="J124" s="26">
        <f>_xlfn.STDEV.P(Table2[[#This Row],[DNV-GL Ease]:[NFPA Ease ]])</f>
        <v>1</v>
      </c>
      <c r="K124" s="26">
        <f>AVERAGEIF(Table2[[#This Row],[DNV-GL Impact ]:[NFPA Impact ]],"&gt;0")</f>
        <v>5.5</v>
      </c>
      <c r="L124" s="26">
        <f>_xlfn.STDEV.P(Table2[[#This Row],[DNV-GL Impact ]:[NFPA Impact ]])</f>
        <v>2.5</v>
      </c>
      <c r="M124" s="26">
        <f>IF(Table2[[#This Row],[DNV-GL Ease]]&gt;0,1,0)+IF(Table2[[#This Row],[UL Ease ]]&gt;0,1,0)+IF(Table2[[#This Row],[NFPA Ease ]]&gt;0,1,0)</f>
        <v>2</v>
      </c>
    </row>
    <row r="125" spans="1:13" x14ac:dyDescent="0.2">
      <c r="A125" s="11"/>
      <c r="B125" s="13" t="s">
        <v>177</v>
      </c>
      <c r="C125" s="21">
        <v>5</v>
      </c>
      <c r="D125" s="6">
        <v>6</v>
      </c>
      <c r="E125" s="6"/>
      <c r="F125" s="4">
        <v>5</v>
      </c>
      <c r="G125" s="6">
        <v>6</v>
      </c>
      <c r="H125" s="6"/>
      <c r="I125" s="26">
        <f t="shared" si="3"/>
        <v>5.5</v>
      </c>
      <c r="J125" s="26">
        <f>_xlfn.STDEV.P(Table2[[#This Row],[DNV-GL Ease]:[NFPA Ease ]])</f>
        <v>0.5</v>
      </c>
      <c r="K125" s="26">
        <f>AVERAGEIF(Table2[[#This Row],[DNV-GL Impact ]:[NFPA Impact ]],"&gt;0")</f>
        <v>5.5</v>
      </c>
      <c r="L125" s="26">
        <f>_xlfn.STDEV.P(Table2[[#This Row],[DNV-GL Impact ]:[NFPA Impact ]])</f>
        <v>0.5</v>
      </c>
      <c r="M125" s="26">
        <f>IF(Table2[[#This Row],[DNV-GL Ease]]&gt;0,1,0)+IF(Table2[[#This Row],[UL Ease ]]&gt;0,1,0)+IF(Table2[[#This Row],[NFPA Ease ]]&gt;0,1,0)</f>
        <v>2</v>
      </c>
    </row>
    <row r="126" spans="1:13" x14ac:dyDescent="0.2">
      <c r="A126" s="12" t="s">
        <v>61</v>
      </c>
      <c r="B126" s="14" t="s">
        <v>178</v>
      </c>
      <c r="C126" s="21">
        <v>6</v>
      </c>
      <c r="D126" s="7">
        <v>5</v>
      </c>
      <c r="E126" s="7">
        <v>10</v>
      </c>
      <c r="F126" s="4">
        <v>3</v>
      </c>
      <c r="G126" s="7">
        <v>5</v>
      </c>
      <c r="H126" s="7">
        <v>10</v>
      </c>
      <c r="I126" s="26">
        <f t="shared" si="3"/>
        <v>7</v>
      </c>
      <c r="J126" s="26">
        <f>_xlfn.STDEV.P(Table2[[#This Row],[DNV-GL Ease]:[NFPA Ease ]])</f>
        <v>2.1602468994692869</v>
      </c>
      <c r="K126" s="26">
        <f>AVERAGEIF(Table2[[#This Row],[DNV-GL Impact ]:[NFPA Impact ]],"&gt;0")</f>
        <v>6</v>
      </c>
      <c r="L126" s="26">
        <f>_xlfn.STDEV.P(Table2[[#This Row],[DNV-GL Impact ]:[NFPA Impact ]])</f>
        <v>2.9439202887759488</v>
      </c>
      <c r="M126" s="26">
        <f>IF(Table2[[#This Row],[DNV-GL Ease]]&gt;0,1,0)+IF(Table2[[#This Row],[UL Ease ]]&gt;0,1,0)+IF(Table2[[#This Row],[NFPA Ease ]]&gt;0,1,0)</f>
        <v>3</v>
      </c>
    </row>
    <row r="127" spans="1:13" x14ac:dyDescent="0.2">
      <c r="A127" s="11"/>
      <c r="B127" s="13" t="s">
        <v>99</v>
      </c>
      <c r="C127" s="21">
        <v>5</v>
      </c>
      <c r="D127" s="6"/>
      <c r="E127" s="6">
        <v>2</v>
      </c>
      <c r="F127" s="4">
        <v>4</v>
      </c>
      <c r="G127" s="6"/>
      <c r="H127" s="6">
        <v>4</v>
      </c>
      <c r="I127" s="26">
        <f t="shared" si="3"/>
        <v>3.5</v>
      </c>
      <c r="J127" s="26">
        <f>_xlfn.STDEV.P(Table2[[#This Row],[DNV-GL Ease]:[NFPA Ease ]])</f>
        <v>1.5</v>
      </c>
      <c r="K127" s="26">
        <f>AVERAGEIF(Table2[[#This Row],[DNV-GL Impact ]:[NFPA Impact ]],"&gt;0")</f>
        <v>4</v>
      </c>
      <c r="L127" s="26">
        <f>_xlfn.STDEV.P(Table2[[#This Row],[DNV-GL Impact ]:[NFPA Impact ]])</f>
        <v>0</v>
      </c>
      <c r="M127" s="26">
        <f>IF(Table2[[#This Row],[DNV-GL Ease]]&gt;0,1,0)+IF(Table2[[#This Row],[UL Ease ]]&gt;0,1,0)+IF(Table2[[#This Row],[NFPA Ease ]]&gt;0,1,0)</f>
        <v>2</v>
      </c>
    </row>
    <row r="128" spans="1:13" x14ac:dyDescent="0.2">
      <c r="A128" s="12"/>
      <c r="B128" s="14" t="s">
        <v>100</v>
      </c>
      <c r="C128" s="21">
        <v>5</v>
      </c>
      <c r="D128" s="7"/>
      <c r="E128" s="7">
        <v>10</v>
      </c>
      <c r="F128" s="4">
        <v>6</v>
      </c>
      <c r="G128" s="7"/>
      <c r="H128" s="7">
        <v>10</v>
      </c>
      <c r="I128" s="26">
        <f t="shared" si="3"/>
        <v>7.5</v>
      </c>
      <c r="J128" s="26">
        <f>_xlfn.STDEV.P(Table2[[#This Row],[DNV-GL Ease]:[NFPA Ease ]])</f>
        <v>2.5</v>
      </c>
      <c r="K128" s="26">
        <f>AVERAGEIF(Table2[[#This Row],[DNV-GL Impact ]:[NFPA Impact ]],"&gt;0")</f>
        <v>8</v>
      </c>
      <c r="L128" s="26">
        <f>_xlfn.STDEV.P(Table2[[#This Row],[DNV-GL Impact ]:[NFPA Impact ]])</f>
        <v>2</v>
      </c>
      <c r="M128" s="26">
        <f>IF(Table2[[#This Row],[DNV-GL Ease]]&gt;0,1,0)+IF(Table2[[#This Row],[UL Ease ]]&gt;0,1,0)+IF(Table2[[#This Row],[NFPA Ease ]]&gt;0,1,0)</f>
        <v>2</v>
      </c>
    </row>
    <row r="129" spans="1:13" x14ac:dyDescent="0.2">
      <c r="A129" s="11"/>
      <c r="B129" s="13" t="s">
        <v>87</v>
      </c>
      <c r="C129" s="21">
        <v>5</v>
      </c>
      <c r="D129" s="6"/>
      <c r="E129" s="6">
        <v>10</v>
      </c>
      <c r="F129" s="4">
        <v>4</v>
      </c>
      <c r="G129" s="6"/>
      <c r="H129" s="6">
        <v>10</v>
      </c>
      <c r="I129" s="26">
        <f t="shared" si="3"/>
        <v>7.5</v>
      </c>
      <c r="J129" s="26">
        <f>_xlfn.STDEV.P(Table2[[#This Row],[DNV-GL Ease]:[NFPA Ease ]])</f>
        <v>2.5</v>
      </c>
      <c r="K129" s="26">
        <f>AVERAGEIF(Table2[[#This Row],[DNV-GL Impact ]:[NFPA Impact ]],"&gt;0")</f>
        <v>7</v>
      </c>
      <c r="L129" s="26">
        <f>_xlfn.STDEV.P(Table2[[#This Row],[DNV-GL Impact ]:[NFPA Impact ]])</f>
        <v>3</v>
      </c>
      <c r="M129" s="26">
        <f>IF(Table2[[#This Row],[DNV-GL Ease]]&gt;0,1,0)+IF(Table2[[#This Row],[UL Ease ]]&gt;0,1,0)+IF(Table2[[#This Row],[NFPA Ease ]]&gt;0,1,0)</f>
        <v>2</v>
      </c>
    </row>
    <row r="130" spans="1:13" x14ac:dyDescent="0.2">
      <c r="A130" s="12"/>
      <c r="B130" s="14" t="s">
        <v>179</v>
      </c>
      <c r="C130" s="21">
        <v>4</v>
      </c>
      <c r="D130" s="7">
        <v>5</v>
      </c>
      <c r="E130" s="7">
        <v>7</v>
      </c>
      <c r="F130" s="4">
        <v>7</v>
      </c>
      <c r="G130" s="7">
        <v>5</v>
      </c>
      <c r="H130" s="7">
        <v>9</v>
      </c>
      <c r="I130" s="26">
        <f t="shared" si="3"/>
        <v>5.333333333333333</v>
      </c>
      <c r="J130" s="26">
        <f>_xlfn.STDEV.P(Table2[[#This Row],[DNV-GL Ease]:[NFPA Ease ]])</f>
        <v>1.247219128924647</v>
      </c>
      <c r="K130" s="26">
        <f>AVERAGEIF(Table2[[#This Row],[DNV-GL Impact ]:[NFPA Impact ]],"&gt;0")</f>
        <v>7</v>
      </c>
      <c r="L130" s="26">
        <f>_xlfn.STDEV.P(Table2[[#This Row],[DNV-GL Impact ]:[NFPA Impact ]])</f>
        <v>1.6329931618554521</v>
      </c>
      <c r="M130" s="26">
        <f>IF(Table2[[#This Row],[DNV-GL Ease]]&gt;0,1,0)+IF(Table2[[#This Row],[UL Ease ]]&gt;0,1,0)+IF(Table2[[#This Row],[NFPA Ease ]]&gt;0,1,0)</f>
        <v>3</v>
      </c>
    </row>
    <row r="131" spans="1:13" x14ac:dyDescent="0.2">
      <c r="A131" s="27"/>
      <c r="B131" s="6" t="s">
        <v>180</v>
      </c>
      <c r="C131" s="21">
        <v>4</v>
      </c>
      <c r="D131" s="6"/>
      <c r="E131" s="6"/>
      <c r="F131" s="4">
        <v>7</v>
      </c>
      <c r="G131" s="6"/>
      <c r="H131" s="6"/>
      <c r="I131" s="26">
        <f t="shared" si="3"/>
        <v>4</v>
      </c>
      <c r="J131" s="26">
        <f>_xlfn.STDEV.P(Table2[[#This Row],[DNV-GL Ease]:[NFPA Ease ]])</f>
        <v>0</v>
      </c>
      <c r="K131" s="26">
        <f>AVERAGEIF(Table2[[#This Row],[DNV-GL Impact ]:[NFPA Impact ]],"&gt;0")</f>
        <v>7</v>
      </c>
      <c r="L131" s="26">
        <f>_xlfn.STDEV.P(Table2[[#This Row],[DNV-GL Impact ]:[NFPA Impact ]])</f>
        <v>0</v>
      </c>
      <c r="M131" s="26">
        <f>IF(Table2[[#This Row],[DNV-GL Ease]]&gt;0,1,0)+IF(Table2[[#This Row],[UL Ease ]]&gt;0,1,0)+IF(Table2[[#This Row],[NFPA Ease ]]&gt;0,1,0)</f>
        <v>1</v>
      </c>
    </row>
    <row r="132" spans="1:13" ht="60" x14ac:dyDescent="0.2">
      <c r="A132" s="12" t="s">
        <v>63</v>
      </c>
      <c r="B132" s="14" t="s">
        <v>181</v>
      </c>
      <c r="D132" s="7"/>
      <c r="E132" s="7"/>
      <c r="F132" s="4"/>
      <c r="G132" s="7"/>
      <c r="H132" s="7"/>
      <c r="I132" s="26" t="e">
        <f t="shared" si="3"/>
        <v>#DIV/0!</v>
      </c>
      <c r="J132" s="26" t="e">
        <f>_xlfn.STDEV.P(Table2[[#This Row],[DNV-GL Ease]:[NFPA Ease ]])</f>
        <v>#DIV/0!</v>
      </c>
      <c r="K132" s="26" t="e">
        <f>AVERAGEIF(Table2[[#This Row],[DNV-GL Impact ]:[NFPA Impact ]],"&gt;0")</f>
        <v>#DIV/0!</v>
      </c>
      <c r="L132" s="26" t="e">
        <f>_xlfn.STDEV.P(Table2[[#This Row],[DNV-GL Impact ]:[NFPA Impact ]])</f>
        <v>#DIV/0!</v>
      </c>
      <c r="M132" s="26">
        <f>IF(Table2[[#This Row],[DNV-GL Ease]]&gt;0,1,0)+IF(Table2[[#This Row],[UL Ease ]]&gt;0,1,0)+IF(Table2[[#This Row],[NFPA Ease ]]&gt;0,1,0)</f>
        <v>0</v>
      </c>
    </row>
    <row r="133" spans="1:13" ht="30" x14ac:dyDescent="0.2">
      <c r="A133" s="11" t="s">
        <v>64</v>
      </c>
      <c r="B133" s="13" t="s">
        <v>95</v>
      </c>
      <c r="C133" s="21">
        <v>5</v>
      </c>
      <c r="D133" s="6"/>
      <c r="E133" s="6"/>
      <c r="F133" s="4">
        <v>5</v>
      </c>
      <c r="G133" s="6"/>
      <c r="H133" s="6"/>
      <c r="I133" s="26">
        <f t="shared" si="3"/>
        <v>5</v>
      </c>
      <c r="J133" s="26">
        <f>_xlfn.STDEV.P(Table2[[#This Row],[DNV-GL Ease]:[NFPA Ease ]])</f>
        <v>0</v>
      </c>
      <c r="K133" s="26">
        <f>AVERAGEIF(Table2[[#This Row],[DNV-GL Impact ]:[NFPA Impact ]],"&gt;0")</f>
        <v>5</v>
      </c>
      <c r="L133" s="26">
        <f>_xlfn.STDEV.P(Table2[[#This Row],[DNV-GL Impact ]:[NFPA Impact ]])</f>
        <v>0</v>
      </c>
      <c r="M133" s="26">
        <f>IF(Table2[[#This Row],[DNV-GL Ease]]&gt;0,1,0)+IF(Table2[[#This Row],[UL Ease ]]&gt;0,1,0)+IF(Table2[[#This Row],[NFPA Ease ]]&gt;0,1,0)</f>
        <v>1</v>
      </c>
    </row>
    <row r="134" spans="1:13" x14ac:dyDescent="0.2">
      <c r="A134" s="13"/>
      <c r="B134" s="13" t="s">
        <v>87</v>
      </c>
      <c r="C134" s="21">
        <v>4</v>
      </c>
      <c r="D134" s="30"/>
      <c r="E134" s="30"/>
      <c r="F134" s="4">
        <v>7</v>
      </c>
      <c r="G134" s="30"/>
      <c r="H134" s="30"/>
      <c r="I134" s="29">
        <f>IF(AVERAGEIF(C134:E134,"&gt;0")&lt;1,-10,AVERAGEIF(C134:E134,"&gt;0"))</f>
        <v>4</v>
      </c>
      <c r="J134" s="29">
        <f>_xlfn.STDEV.P(Table2[[#This Row],[DNV-GL Ease]:[NFPA Ease ]])</f>
        <v>0</v>
      </c>
      <c r="K134" s="29">
        <f>AVERAGEIF(Table2[[#This Row],[DNV-GL Impact ]:[NFPA Impact ]],"&gt;0")</f>
        <v>7</v>
      </c>
      <c r="L134" s="29">
        <f>_xlfn.STDEV.P(Table2[[#This Row],[DNV-GL Impact ]:[NFPA Impact ]])</f>
        <v>0</v>
      </c>
      <c r="M134" s="29">
        <f>IF(Table2[[#This Row],[DNV-GL Ease]]&gt;0,1,0)+IF(Table2[[#This Row],[UL Ease ]]&gt;0,1,0)+IF(Table2[[#This Row],[NFPA Ease ]]&gt;0,1,0)</f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5" sqref="T5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" sqref="T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" sqref="T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R&amp;D Priorities</vt:lpstr>
      <vt:lpstr>R&amp;D DATA Raw</vt:lpstr>
      <vt:lpstr>Education DATA Raw</vt:lpstr>
      <vt:lpstr>CSR DATA Raw</vt:lpstr>
      <vt:lpstr>CSR Plot 1</vt:lpstr>
      <vt:lpstr>CSR Plot 2</vt:lpstr>
      <vt:lpstr>CSR Plot 3</vt:lpstr>
      <vt:lpstr>Sheet1</vt:lpstr>
    </vt:vector>
  </TitlesOfParts>
  <Company>Sandia National Laboratories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dmrose</dc:creator>
  <cp:lastModifiedBy>Microsoft Office User</cp:lastModifiedBy>
  <dcterms:created xsi:type="dcterms:W3CDTF">2015-04-27T18:25:50Z</dcterms:created>
  <dcterms:modified xsi:type="dcterms:W3CDTF">2017-05-08T16:35:32Z</dcterms:modified>
</cp:coreProperties>
</file>