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2" windowWidth="24672" windowHeight="11796"/>
  </bookViews>
  <sheets>
    <sheet name="Shields Calculator" sheetId="1" r:id="rId1"/>
    <sheet name="Tabulated Data" sheetId="2" r:id="rId2"/>
    <sheet name="Shields Curve Data" sheetId="3" r:id="rId3"/>
    <sheet name="Beheshti calculator" sheetId="4" r:id="rId4"/>
    <sheet name="Beheshti Curve" sheetId="5" r:id="rId5"/>
  </sheets>
  <externalReferences>
    <externalReference r:id="rId6"/>
  </externalReferences>
  <calcPr calcId="145621" concurrentCalc="0"/>
</workbook>
</file>

<file path=xl/calcChain.xml><?xml version="1.0" encoding="utf-8"?>
<calcChain xmlns="http://schemas.openxmlformats.org/spreadsheetml/2006/main"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E21" i="5"/>
  <c r="F21" i="5"/>
  <c r="E20" i="5"/>
  <c r="F20" i="5"/>
  <c r="E19" i="5"/>
  <c r="F19" i="5"/>
  <c r="E18" i="5"/>
  <c r="F18" i="5"/>
  <c r="E17" i="5"/>
  <c r="F17" i="5"/>
  <c r="E16" i="5"/>
  <c r="F16" i="5"/>
  <c r="E15" i="5"/>
  <c r="F15" i="5"/>
  <c r="E14" i="5"/>
  <c r="F14" i="5"/>
  <c r="E13" i="5"/>
  <c r="F13" i="5"/>
  <c r="E12" i="5"/>
  <c r="F12" i="5"/>
  <c r="E11" i="5"/>
  <c r="F11" i="5"/>
  <c r="E10" i="5"/>
  <c r="F10" i="5"/>
  <c r="E9" i="5"/>
  <c r="F9" i="5"/>
  <c r="E8" i="5"/>
  <c r="F8" i="5"/>
  <c r="E7" i="5"/>
  <c r="F7" i="5"/>
  <c r="E6" i="5"/>
  <c r="F6" i="5"/>
  <c r="E5" i="5"/>
  <c r="F5" i="5"/>
  <c r="E4" i="5"/>
  <c r="F4" i="5"/>
  <c r="B14" i="4"/>
  <c r="B13" i="4"/>
  <c r="B15" i="4"/>
  <c r="B16" i="4"/>
  <c r="B17" i="4"/>
  <c r="B18" i="4"/>
  <c r="B20" i="1"/>
  <c r="B21" i="1"/>
  <c r="B22" i="1"/>
  <c r="B14" i="1"/>
  <c r="B13" i="1"/>
  <c r="B15" i="1"/>
  <c r="B16" i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E2" i="2"/>
  <c r="E3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C2" i="2"/>
  <c r="B15" i="2"/>
  <c r="B16" i="2"/>
  <c r="B17" i="2"/>
  <c r="B18" i="2"/>
  <c r="B19" i="2"/>
  <c r="B23" i="2"/>
  <c r="B27" i="2"/>
  <c r="B31" i="2"/>
  <c r="B35" i="2"/>
  <c r="B39" i="2"/>
  <c r="B43" i="2"/>
  <c r="B20" i="2"/>
  <c r="B24" i="2"/>
  <c r="B28" i="2"/>
  <c r="B32" i="2"/>
  <c r="B36" i="2"/>
  <c r="B40" i="2"/>
  <c r="B44" i="2"/>
  <c r="B21" i="2"/>
  <c r="B25" i="2"/>
  <c r="B29" i="2"/>
  <c r="B33" i="2"/>
  <c r="B37" i="2"/>
  <c r="B41" i="2"/>
  <c r="B45" i="2"/>
  <c r="B22" i="2"/>
  <c r="B26" i="2"/>
  <c r="B30" i="2"/>
  <c r="B34" i="2"/>
  <c r="B38" i="2"/>
  <c r="B42" i="2"/>
  <c r="B7" i="2"/>
  <c r="B8" i="2"/>
  <c r="B9" i="2"/>
  <c r="B10" i="2"/>
  <c r="B11" i="2"/>
  <c r="B12" i="2"/>
  <c r="B13" i="2"/>
  <c r="B14" i="2"/>
  <c r="B6" i="2"/>
  <c r="B4" i="2"/>
  <c r="B5" i="2"/>
  <c r="B3" i="2"/>
  <c r="A10" i="2"/>
  <c r="A14" i="2"/>
  <c r="A18" i="2"/>
  <c r="A22" i="2"/>
  <c r="A26" i="2"/>
  <c r="A30" i="2"/>
  <c r="A34" i="2"/>
  <c r="A38" i="2"/>
  <c r="A42" i="2"/>
  <c r="A9" i="2"/>
  <c r="A13" i="2"/>
  <c r="A17" i="2"/>
  <c r="A21" i="2"/>
  <c r="A25" i="2"/>
  <c r="A29" i="2"/>
  <c r="A33" i="2"/>
  <c r="A37" i="2"/>
  <c r="A41" i="2"/>
  <c r="A45" i="2"/>
  <c r="A8" i="2"/>
  <c r="A12" i="2"/>
  <c r="A16" i="2"/>
  <c r="A20" i="2"/>
  <c r="A24" i="2"/>
  <c r="A28" i="2"/>
  <c r="A32" i="2"/>
  <c r="A36" i="2"/>
  <c r="A40" i="2"/>
  <c r="A44" i="2"/>
  <c r="A7" i="2"/>
  <c r="A11" i="2"/>
  <c r="A15" i="2"/>
  <c r="A19" i="2"/>
  <c r="A23" i="2"/>
  <c r="A27" i="2"/>
  <c r="A31" i="2"/>
  <c r="A35" i="2"/>
  <c r="A39" i="2"/>
  <c r="A43" i="2"/>
  <c r="A6" i="2"/>
  <c r="H2" i="2"/>
  <c r="E4" i="2"/>
  <c r="G3" i="2"/>
  <c r="C3" i="2"/>
  <c r="G2" i="2"/>
  <c r="I2" i="2"/>
  <c r="J2" i="2"/>
  <c r="H3" i="2"/>
  <c r="C4" i="2"/>
  <c r="I3" i="2"/>
  <c r="E5" i="2"/>
  <c r="G4" i="2"/>
  <c r="J3" i="2"/>
  <c r="H4" i="2"/>
  <c r="C5" i="2"/>
  <c r="I4" i="2"/>
  <c r="J4" i="2"/>
  <c r="E6" i="2"/>
  <c r="G5" i="2"/>
  <c r="H5" i="2"/>
  <c r="C6" i="2"/>
  <c r="E7" i="2"/>
  <c r="G6" i="2"/>
  <c r="I5" i="2"/>
  <c r="J5" i="2"/>
  <c r="E8" i="2"/>
  <c r="G7" i="2"/>
  <c r="H6" i="2"/>
  <c r="C7" i="2"/>
  <c r="I6" i="2"/>
  <c r="J6" i="2"/>
  <c r="H7" i="2"/>
  <c r="C8" i="2"/>
  <c r="I7" i="2"/>
  <c r="E9" i="2"/>
  <c r="G8" i="2"/>
  <c r="J7" i="2"/>
  <c r="H8" i="2"/>
  <c r="C9" i="2"/>
  <c r="I8" i="2"/>
  <c r="E10" i="2"/>
  <c r="G9" i="2"/>
  <c r="J8" i="2"/>
  <c r="E11" i="2"/>
  <c r="G10" i="2"/>
  <c r="H9" i="2"/>
  <c r="C10" i="2"/>
  <c r="I9" i="2"/>
  <c r="J9" i="2"/>
  <c r="H10" i="2"/>
  <c r="C11" i="2"/>
  <c r="I10" i="2"/>
  <c r="E12" i="2"/>
  <c r="G11" i="2"/>
  <c r="J10" i="2"/>
  <c r="I11" i="2"/>
  <c r="E13" i="2"/>
  <c r="G12" i="2"/>
  <c r="C12" i="2"/>
  <c r="H11" i="2"/>
  <c r="J11" i="2"/>
  <c r="E14" i="2"/>
  <c r="G13" i="2"/>
  <c r="C13" i="2"/>
  <c r="H12" i="2"/>
  <c r="I12" i="2"/>
  <c r="J12" i="2"/>
  <c r="C14" i="2"/>
  <c r="H13" i="2"/>
  <c r="I13" i="2"/>
  <c r="E15" i="2"/>
  <c r="G14" i="2"/>
  <c r="J13" i="2"/>
  <c r="E16" i="2"/>
  <c r="G15" i="2"/>
  <c r="I14" i="2"/>
  <c r="C15" i="2"/>
  <c r="H14" i="2"/>
  <c r="J14" i="2"/>
  <c r="C16" i="2"/>
  <c r="H15" i="2"/>
  <c r="I15" i="2"/>
  <c r="E17" i="2"/>
  <c r="G16" i="2"/>
  <c r="J15" i="2"/>
  <c r="E18" i="2"/>
  <c r="G17" i="2"/>
  <c r="I16" i="2"/>
  <c r="C17" i="2"/>
  <c r="H16" i="2"/>
  <c r="J16" i="2"/>
  <c r="C18" i="2"/>
  <c r="H17" i="2"/>
  <c r="I17" i="2"/>
  <c r="E19" i="2"/>
  <c r="G18" i="2"/>
  <c r="J17" i="2"/>
  <c r="I18" i="2"/>
  <c r="E20" i="2"/>
  <c r="G19" i="2"/>
  <c r="C19" i="2"/>
  <c r="H18" i="2"/>
  <c r="J18" i="2"/>
  <c r="E21" i="2"/>
  <c r="G20" i="2"/>
  <c r="C20" i="2"/>
  <c r="H19" i="2"/>
  <c r="I19" i="2"/>
  <c r="J19" i="2"/>
  <c r="C21" i="2"/>
  <c r="H20" i="2"/>
  <c r="I20" i="2"/>
  <c r="J20" i="2"/>
  <c r="E22" i="2"/>
  <c r="G21" i="2"/>
  <c r="I21" i="2"/>
  <c r="E23" i="2"/>
  <c r="G22" i="2"/>
  <c r="C22" i="2"/>
  <c r="H21" i="2"/>
  <c r="J21" i="2"/>
  <c r="C23" i="2"/>
  <c r="H22" i="2"/>
  <c r="I22" i="2"/>
  <c r="J22" i="2"/>
  <c r="E24" i="2"/>
  <c r="G23" i="2"/>
  <c r="E25" i="2"/>
  <c r="G24" i="2"/>
  <c r="I23" i="2"/>
  <c r="C24" i="2"/>
  <c r="H23" i="2"/>
  <c r="J23" i="2"/>
  <c r="C25" i="2"/>
  <c r="H24" i="2"/>
  <c r="E26" i="2"/>
  <c r="G25" i="2"/>
  <c r="I24" i="2"/>
  <c r="J24" i="2"/>
  <c r="I25" i="2"/>
  <c r="E27" i="2"/>
  <c r="G26" i="2"/>
  <c r="C26" i="2"/>
  <c r="H25" i="2"/>
  <c r="J25" i="2"/>
  <c r="C27" i="2"/>
  <c r="H26" i="2"/>
  <c r="I26" i="2"/>
  <c r="E28" i="2"/>
  <c r="G27" i="2"/>
  <c r="J26" i="2"/>
  <c r="E29" i="2"/>
  <c r="G28" i="2"/>
  <c r="I27" i="2"/>
  <c r="C28" i="2"/>
  <c r="H27" i="2"/>
  <c r="J27" i="2"/>
  <c r="C29" i="2"/>
  <c r="H28" i="2"/>
  <c r="I28" i="2"/>
  <c r="E30" i="2"/>
  <c r="G29" i="2"/>
  <c r="J28" i="2"/>
  <c r="I29" i="2"/>
  <c r="E31" i="2"/>
  <c r="G30" i="2"/>
  <c r="C30" i="2"/>
  <c r="H29" i="2"/>
  <c r="J29" i="2"/>
  <c r="C31" i="2"/>
  <c r="H30" i="2"/>
  <c r="I30" i="2"/>
  <c r="E32" i="2"/>
  <c r="G31" i="2"/>
  <c r="J30" i="2"/>
  <c r="I31" i="2"/>
  <c r="E33" i="2"/>
  <c r="G32" i="2"/>
  <c r="C32" i="2"/>
  <c r="H31" i="2"/>
  <c r="J31" i="2"/>
  <c r="C33" i="2"/>
  <c r="H32" i="2"/>
  <c r="I32" i="2"/>
  <c r="E34" i="2"/>
  <c r="G33" i="2"/>
  <c r="J32" i="2"/>
  <c r="I33" i="2"/>
  <c r="E35" i="2"/>
  <c r="G34" i="2"/>
  <c r="C34" i="2"/>
  <c r="H33" i="2"/>
  <c r="J33" i="2"/>
  <c r="C35" i="2"/>
  <c r="H34" i="2"/>
  <c r="I34" i="2"/>
  <c r="E36" i="2"/>
  <c r="G35" i="2"/>
  <c r="J34" i="2"/>
  <c r="E37" i="2"/>
  <c r="G36" i="2"/>
  <c r="I35" i="2"/>
  <c r="C36" i="2"/>
  <c r="H35" i="2"/>
  <c r="J35" i="2"/>
  <c r="C37" i="2"/>
  <c r="H36" i="2"/>
  <c r="I36" i="2"/>
  <c r="E38" i="2"/>
  <c r="G37" i="2"/>
  <c r="J36" i="2"/>
  <c r="I37" i="2"/>
  <c r="E39" i="2"/>
  <c r="G38" i="2"/>
  <c r="C38" i="2"/>
  <c r="H37" i="2"/>
  <c r="J37" i="2"/>
  <c r="C39" i="2"/>
  <c r="H38" i="2"/>
  <c r="I38" i="2"/>
  <c r="E40" i="2"/>
  <c r="G39" i="2"/>
  <c r="J38" i="2"/>
  <c r="I39" i="2"/>
  <c r="E41" i="2"/>
  <c r="G40" i="2"/>
  <c r="C40" i="2"/>
  <c r="H39" i="2"/>
  <c r="J39" i="2"/>
  <c r="I40" i="2"/>
  <c r="E42" i="2"/>
  <c r="G41" i="2"/>
  <c r="C41" i="2"/>
  <c r="H40" i="2"/>
  <c r="J40" i="2"/>
  <c r="C42" i="2"/>
  <c r="H41" i="2"/>
  <c r="I41" i="2"/>
  <c r="E43" i="2"/>
  <c r="G42" i="2"/>
  <c r="J41" i="2"/>
  <c r="E44" i="2"/>
  <c r="G43" i="2"/>
  <c r="I42" i="2"/>
  <c r="C43" i="2"/>
  <c r="H42" i="2"/>
  <c r="J42" i="2"/>
  <c r="C44" i="2"/>
  <c r="H43" i="2"/>
  <c r="I43" i="2"/>
  <c r="E45" i="2"/>
  <c r="G45" i="2"/>
  <c r="G44" i="2"/>
  <c r="J43" i="2"/>
  <c r="I45" i="2"/>
  <c r="I44" i="2"/>
  <c r="C45" i="2"/>
  <c r="H45" i="2"/>
  <c r="H44" i="2"/>
  <c r="J44" i="2"/>
  <c r="J45" i="2"/>
</calcChain>
</file>

<file path=xl/comments1.xml><?xml version="1.0" encoding="utf-8"?>
<comments xmlns="http://schemas.openxmlformats.org/spreadsheetml/2006/main">
  <authors>
    <author>Clifford K. Ho</author>
  </authors>
  <commentList>
    <comment ref="J17" authorId="0">
      <text>
        <r>
          <rPr>
            <b/>
            <sz val="8"/>
            <color indexed="81"/>
            <rFont val="Tahoma"/>
            <family val="2"/>
          </rPr>
          <t>Clifford K. Ho:</t>
        </r>
        <r>
          <rPr>
            <sz val="8"/>
            <color indexed="81"/>
            <rFont val="Tahoma"/>
            <family val="2"/>
          </rPr>
          <t xml:space="preserve">
Question mark indicates that the boundary Reynolds number is beyond the range verified in the Shields Diagram</t>
        </r>
      </text>
    </comment>
  </commentList>
</comments>
</file>

<file path=xl/sharedStrings.xml><?xml version="1.0" encoding="utf-8"?>
<sst xmlns="http://schemas.openxmlformats.org/spreadsheetml/2006/main" count="61" uniqueCount="51">
  <si>
    <t>D (mm)</t>
  </si>
  <si>
    <t>Particle Type</t>
  </si>
  <si>
    <t xml:space="preserve">Resuspension? </t>
  </si>
  <si>
    <t>Silica sand</t>
  </si>
  <si>
    <r>
      <rPr>
        <sz val="11"/>
        <color theme="1"/>
        <rFont val="Calibri"/>
        <family val="2"/>
      </rPr>
      <t>τ</t>
    </r>
    <r>
      <rPr>
        <sz val="11"/>
        <color theme="1"/>
        <rFont val="Calibri"/>
        <family val="2"/>
        <scheme val="minor"/>
      </rPr>
      <t xml:space="preserve"> (Pa)</t>
    </r>
  </si>
  <si>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  <scheme val="minor"/>
      </rPr>
      <t xml:space="preserve"> (kg/m^3)</t>
    </r>
  </si>
  <si>
    <r>
      <t>R</t>
    </r>
    <r>
      <rPr>
        <vertAlign val="subscript"/>
        <sz val="11"/>
        <color theme="1"/>
        <rFont val="Calibri"/>
        <family val="2"/>
        <scheme val="minor"/>
      </rPr>
      <t>*</t>
    </r>
  </si>
  <si>
    <t>τ*</t>
  </si>
  <si>
    <r>
      <t>τ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*</t>
    </r>
  </si>
  <si>
    <t>Input Parameters</t>
  </si>
  <si>
    <t>Shear Stress, τ (Pa)</t>
  </si>
  <si>
    <t>Particle Diameter, D (mm)</t>
  </si>
  <si>
    <r>
      <t xml:space="preserve">Particle Density, </t>
    </r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</rPr>
      <t xml:space="preserve"> (kg/m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</si>
  <si>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t xml:space="preserve">Kinematic Viscosity, </t>
    </r>
    <r>
      <rPr>
        <sz val="11"/>
        <color theme="1"/>
        <rFont val="Calibri"/>
        <family val="2"/>
      </rPr>
      <t>ν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/s)</t>
    </r>
  </si>
  <si>
    <r>
      <t>Fluid Density, ρ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</si>
  <si>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ρ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</si>
  <si>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ν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/s)</t>
    </r>
  </si>
  <si>
    <t>Output Parameters</t>
  </si>
  <si>
    <r>
      <t>Boundary Reynolds Number, R</t>
    </r>
    <r>
      <rPr>
        <vertAlign val="subscript"/>
        <sz val="11"/>
        <color theme="1"/>
        <rFont val="Calibri"/>
        <family val="2"/>
        <scheme val="minor"/>
      </rPr>
      <t>*</t>
    </r>
  </si>
  <si>
    <r>
      <t>Dimensionless Critical Shear Stress, τ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*</t>
    </r>
  </si>
  <si>
    <t>Dimensionless Shear Stress of Tank Bottom, τ*</t>
  </si>
  <si>
    <t>Boundary Reynolds Number</t>
  </si>
  <si>
    <t>Dimensionless Shear Stress</t>
  </si>
  <si>
    <t>Shield's Curve</t>
  </si>
  <si>
    <t>http://coastalhydraulicslaboratoryfact.tpub.com/4_010491/4_0104910210.htm</t>
  </si>
  <si>
    <t>Dimensionless shear stress:</t>
  </si>
  <si>
    <t>Boundary Reynolds number:</t>
  </si>
  <si>
    <t>Shear velocity:</t>
  </si>
  <si>
    <t>Shields Diagram Calculator for Determining the Onset of Particle Movement at the Bottom of a Fluid-Filled Tank</t>
  </si>
  <si>
    <t xml:space="preserve">Eric Ching, Josh Christian, and Cliff Ho (Contact:  ckho@sandia.gov, 505-844-2384) </t>
  </si>
  <si>
    <t>Dimensionless grain diameter, D*</t>
  </si>
  <si>
    <t>Paphitus (2001)</t>
  </si>
  <si>
    <r>
      <t>Dimensionless critical shear stress (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)</t>
    </r>
  </si>
  <si>
    <t>Critical shear stress (Pa)</t>
  </si>
  <si>
    <t>Corey Shape Factor</t>
  </si>
  <si>
    <t>Dimensionless Grain Diameter, D*</t>
  </si>
  <si>
    <t>Shear Velocity, u* (m/s)</t>
  </si>
  <si>
    <r>
      <t>Settling Velocity, w</t>
    </r>
    <r>
      <rPr>
        <vertAlign val="subscript"/>
        <sz val="11"/>
        <color theme="1"/>
        <rFont val="Calibri"/>
        <family val="2"/>
        <scheme val="minor"/>
      </rPr>
      <t>s</t>
    </r>
  </si>
  <si>
    <r>
      <t>Movability Number of Particle, u*/w</t>
    </r>
    <r>
      <rPr>
        <vertAlign val="subscript"/>
        <sz val="11"/>
        <color theme="1"/>
        <rFont val="Calibri"/>
        <family val="2"/>
        <scheme val="minor"/>
      </rPr>
      <t>s</t>
    </r>
  </si>
  <si>
    <t>Critical Movability Number</t>
  </si>
  <si>
    <t>Beheshti Curve</t>
  </si>
  <si>
    <t>Particle Diameter (mm)</t>
  </si>
  <si>
    <r>
      <t xml:space="preserve">Particle Density, </t>
    </r>
    <r>
      <rPr>
        <b/>
        <sz val="11"/>
        <color theme="1"/>
        <rFont val="Calibri"/>
        <family val="2"/>
      </rPr>
      <t>ρ</t>
    </r>
    <r>
      <rPr>
        <b/>
        <vertAlign val="subscript"/>
        <sz val="11"/>
        <color theme="1"/>
        <rFont val="Calibri"/>
        <family val="2"/>
      </rPr>
      <t>p</t>
    </r>
    <r>
      <rPr>
        <b/>
        <sz val="11"/>
        <color theme="1"/>
        <rFont val="Calibri"/>
        <family val="2"/>
      </rPr>
      <t xml:space="preserve"> (kg/m</t>
    </r>
    <r>
      <rPr>
        <b/>
        <vertAlign val="superscript"/>
        <sz val="11"/>
        <color theme="1"/>
        <rFont val="Calibri"/>
        <family val="2"/>
      </rPr>
      <t>3</t>
    </r>
    <r>
      <rPr>
        <b/>
        <sz val="11"/>
        <color theme="1"/>
        <rFont val="Calibri"/>
        <family val="2"/>
      </rPr>
      <t>)</t>
    </r>
  </si>
  <si>
    <r>
      <t>Fluid Density, ρ</t>
    </r>
    <r>
      <rPr>
        <b/>
        <vertAlign val="subscript"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</si>
  <si>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 xml:space="preserve">Kinematic Viscosity, </t>
    </r>
    <r>
      <rPr>
        <b/>
        <sz val="11"/>
        <color theme="1"/>
        <rFont val="Calibri"/>
        <family val="2"/>
      </rPr>
      <t>ν (m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/s)</t>
    </r>
  </si>
  <si>
    <t>Dimensionless Grain Diameter</t>
  </si>
  <si>
    <t>Calculator for determining particle movement using Beheshti, A.A. and B. Ataie-Ashtiani, 2008, Analysis of threshold and incipient conditions for sediment movement, Coastal Engineering, 55(5), p. 423-430.</t>
  </si>
  <si>
    <t>E. Ching, C. Ho, Sandia National Laboratories</t>
  </si>
  <si>
    <t>Sources:</t>
  </si>
  <si>
    <t>Beheshti, A.A. and B. Ataie-Ashtiani, 2008, Analysis 
of threshold and incipient conditions for sediment movement, 
Coastal Engineering, 55(5), p. 423-430.</t>
  </si>
  <si>
    <t>Paphitis, D., 2001, Sediment movement under 
unidirectional flows: an assessment of empirical threshold 
curves, Coastal Engineering, 43(3-4), p. 227-245.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</si>
</sst>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00000"/>
    <numFmt numFmtId="166" formatCode="0.000000000"/>
    <numFmt numFmtId="167" formatCode="0.00000E+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/>
    <xf numFmtId="165" fontId="0" fillId="0" borderId="0" xfId="0" applyNumberFormat="1" applyBorder="1"/>
    <xf numFmtId="166" fontId="0" fillId="0" borderId="0" xfId="0" applyNumberFormat="1" applyBorder="1"/>
    <xf numFmtId="166" fontId="0" fillId="0" borderId="0" xfId="0" applyNumberFormat="1"/>
    <xf numFmtId="0" fontId="0" fillId="0" borderId="0" xfId="0" applyBorder="1" applyAlignment="1">
      <alignment wrapText="1"/>
    </xf>
    <xf numFmtId="165" fontId="0" fillId="0" borderId="0" xfId="0" applyNumberFormat="1"/>
    <xf numFmtId="0" fontId="1" fillId="0" borderId="0" xfId="0" applyFont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9" fillId="0" borderId="0" xfId="1" applyAlignment="1">
      <alignment vertical="center"/>
    </xf>
    <xf numFmtId="0" fontId="1" fillId="0" borderId="2" xfId="0" applyFont="1" applyBorder="1" applyAlignment="1">
      <alignment horizontal="center"/>
    </xf>
    <xf numFmtId="15" fontId="0" fillId="0" borderId="0" xfId="0" applyNumberFormat="1"/>
    <xf numFmtId="11" fontId="0" fillId="2" borderId="1" xfId="0" applyNumberFormat="1" applyFill="1" applyBorder="1"/>
    <xf numFmtId="11" fontId="0" fillId="0" borderId="0" xfId="0" applyNumberFormat="1"/>
    <xf numFmtId="16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1" fontId="0" fillId="2" borderId="3" xfId="0" applyNumberFormat="1" applyFill="1" applyBorder="1"/>
    <xf numFmtId="11" fontId="0" fillId="2" borderId="4" xfId="0" applyNumberFormat="1" applyFill="1" applyBorder="1"/>
    <xf numFmtId="0" fontId="0" fillId="2" borderId="4" xfId="0" applyFill="1" applyBorder="1"/>
    <xf numFmtId="164" fontId="0" fillId="2" borderId="4" xfId="0" applyNumberFormat="1" applyFill="1" applyBorder="1"/>
    <xf numFmtId="0" fontId="0" fillId="2" borderId="5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Shield's Diagram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'Shields Curve Data'!$A$1</c:f>
              <c:strCache>
                <c:ptCount val="1"/>
                <c:pt idx="0">
                  <c:v>Shield's Curve</c:v>
                </c:pt>
              </c:strCache>
            </c:strRef>
          </c:tx>
          <c:xVal>
            <c:numRef>
              <c:f>'Shields Curve Data'!$A$4:$A$27</c:f>
              <c:numCache>
                <c:formatCode>General</c:formatCode>
                <c:ptCount val="2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1.47</c:v>
                </c:pt>
                <c:pt idx="6">
                  <c:v>1.47</c:v>
                </c:pt>
                <c:pt idx="7">
                  <c:v>2</c:v>
                </c:pt>
                <c:pt idx="8">
                  <c:v>4.0000000000000009</c:v>
                </c:pt>
                <c:pt idx="9">
                  <c:v>6.0000000000000009</c:v>
                </c:pt>
                <c:pt idx="10">
                  <c:v>8.0000000000000018</c:v>
                </c:pt>
                <c:pt idx="11">
                  <c:v>10</c:v>
                </c:pt>
                <c:pt idx="12">
                  <c:v>10</c:v>
                </c:pt>
                <c:pt idx="13">
                  <c:v>20</c:v>
                </c:pt>
                <c:pt idx="14">
                  <c:v>40</c:v>
                </c:pt>
                <c:pt idx="15">
                  <c:v>60</c:v>
                </c:pt>
                <c:pt idx="16">
                  <c:v>80</c:v>
                </c:pt>
                <c:pt idx="17">
                  <c:v>100</c:v>
                </c:pt>
                <c:pt idx="18">
                  <c:v>200</c:v>
                </c:pt>
                <c:pt idx="19">
                  <c:v>400</c:v>
                </c:pt>
                <c:pt idx="20">
                  <c:v>400</c:v>
                </c:pt>
                <c:pt idx="21">
                  <c:v>600</c:v>
                </c:pt>
                <c:pt idx="22">
                  <c:v>800</c:v>
                </c:pt>
                <c:pt idx="23">
                  <c:v>1000</c:v>
                </c:pt>
              </c:numCache>
            </c:numRef>
          </c:xVal>
          <c:yVal>
            <c:numRef>
              <c:f>'Shields Curve Data'!$B$4:$B$27</c:f>
              <c:numCache>
                <c:formatCode>General</c:formatCode>
                <c:ptCount val="24"/>
                <c:pt idx="0">
                  <c:v>0.56224959101886673</c:v>
                </c:pt>
                <c:pt idx="1">
                  <c:v>0.28554709482317714</c:v>
                </c:pt>
                <c:pt idx="2">
                  <c:v>0.19211076875776442</c:v>
                </c:pt>
                <c:pt idx="3">
                  <c:v>0.14501948007503393</c:v>
                </c:pt>
                <c:pt idx="4">
                  <c:v>0.1166</c:v>
                </c:pt>
                <c:pt idx="5">
                  <c:v>8.0010846910709782E-2</c:v>
                </c:pt>
                <c:pt idx="6">
                  <c:v>8.0526522889458996E-2</c:v>
                </c:pt>
                <c:pt idx="7">
                  <c:v>6.096564899265064E-2</c:v>
                </c:pt>
                <c:pt idx="8">
                  <c:v>3.9600616649453302E-2</c:v>
                </c:pt>
                <c:pt idx="9">
                  <c:v>3.455412888350428E-2</c:v>
                </c:pt>
                <c:pt idx="10">
                  <c:v>3.2908842823093656E-2</c:v>
                </c:pt>
                <c:pt idx="11">
                  <c:v>3.2517518799710474E-2</c:v>
                </c:pt>
                <c:pt idx="12">
                  <c:v>3.2570607363879768E-2</c:v>
                </c:pt>
                <c:pt idx="13">
                  <c:v>3.6310092937538417E-2</c:v>
                </c:pt>
                <c:pt idx="14">
                  <c:v>4.0478915066066136E-2</c:v>
                </c:pt>
                <c:pt idx="15">
                  <c:v>4.3136010203991985E-2</c:v>
                </c:pt>
                <c:pt idx="16">
                  <c:v>4.5126366593014791E-2</c:v>
                </c:pt>
                <c:pt idx="17">
                  <c:v>4.6733236301851049E-2</c:v>
                </c:pt>
                <c:pt idx="18">
                  <c:v>5.2098756846455832E-2</c:v>
                </c:pt>
                <c:pt idx="19">
                  <c:v>5.8080301723906484E-2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</c:numCache>
            </c:numRef>
          </c:yVal>
          <c:smooth val="0"/>
        </c:ser>
        <c:ser>
          <c:idx val="1"/>
          <c:order val="1"/>
          <c:tx>
            <c:v>User-Defined Condition</c:v>
          </c:tx>
          <c:xVal>
            <c:numRef>
              <c:f>'Shields Calculator'!$B$13</c:f>
              <c:numCache>
                <c:formatCode>0.000000</c:formatCode>
                <c:ptCount val="1"/>
                <c:pt idx="0">
                  <c:v>2.4494897427831779</c:v>
                </c:pt>
              </c:numCache>
            </c:numRef>
          </c:xVal>
          <c:yVal>
            <c:numRef>
              <c:f>'Shields Calculator'!$B$14</c:f>
              <c:numCache>
                <c:formatCode>0.000000</c:formatCode>
                <c:ptCount val="1"/>
                <c:pt idx="0">
                  <c:v>0.37067926976183851</c:v>
                </c:pt>
              </c:numCache>
            </c:numRef>
          </c:yVal>
          <c:smooth val="0"/>
        </c:ser>
        <c:ser>
          <c:idx val="2"/>
          <c:order val="2"/>
          <c:tx>
            <c:v>Paphitus (2001) critical shear stress</c:v>
          </c:tx>
          <c:xVal>
            <c:numRef>
              <c:f>'Shields Calculator'!$B$13</c:f>
              <c:numCache>
                <c:formatCode>0.000000</c:formatCode>
                <c:ptCount val="1"/>
                <c:pt idx="0">
                  <c:v>2.4494897427831779</c:v>
                </c:pt>
              </c:numCache>
            </c:numRef>
          </c:xVal>
          <c:yVal>
            <c:numRef>
              <c:f>'Shields Calculator'!$B$21</c:f>
              <c:numCache>
                <c:formatCode>0.00E+00</c:formatCode>
                <c:ptCount val="1"/>
                <c:pt idx="0">
                  <c:v>4.6089905729553994E-2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18112"/>
        <c:axId val="213339136"/>
      </c:scatterChart>
      <c:valAx>
        <c:axId val="21301811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Boundary Reynolds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339136"/>
        <c:crossesAt val="1.0000000000000002E-3"/>
        <c:crossBetween val="midCat"/>
      </c:valAx>
      <c:valAx>
        <c:axId val="21333913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1">
                    <a:latin typeface="+mn-lt"/>
                  </a:defRPr>
                </a:pPr>
                <a:r>
                  <a:rPr lang="en-US" sz="1400" b="1">
                    <a:latin typeface="+mn-lt"/>
                  </a:rPr>
                  <a:t>Dimensionless Shear Stress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018112"/>
        <c:crossesAt val="0.1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Beheshti Curve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'[1]Beheshti Curve'!$A$1</c:f>
              <c:strCache>
                <c:ptCount val="1"/>
                <c:pt idx="0">
                  <c:v>Beheshti Curve</c:v>
                </c:pt>
              </c:strCache>
            </c:strRef>
          </c:tx>
          <c:xVal>
            <c:numRef>
              <c:f>'[1]Beheshti Curve'!$E$4:$E$21</c:f>
              <c:numCache>
                <c:formatCode>General</c:formatCode>
                <c:ptCount val="18"/>
                <c:pt idx="0">
                  <c:v>0.37843076387210062</c:v>
                </c:pt>
                <c:pt idx="1">
                  <c:v>0.50457435182946753</c:v>
                </c:pt>
                <c:pt idx="2">
                  <c:v>1.0091487036589351</c:v>
                </c:pt>
                <c:pt idx="3">
                  <c:v>1.5137230554884025</c:v>
                </c:pt>
                <c:pt idx="4">
                  <c:v>2.0182974073178701</c:v>
                </c:pt>
                <c:pt idx="5">
                  <c:v>2.5228717591473377</c:v>
                </c:pt>
                <c:pt idx="6">
                  <c:v>5.0457435182946755</c:v>
                </c:pt>
                <c:pt idx="7">
                  <c:v>10.091487036589351</c:v>
                </c:pt>
                <c:pt idx="8">
                  <c:v>15.137230554884024</c:v>
                </c:pt>
                <c:pt idx="9">
                  <c:v>20.182974073178702</c:v>
                </c:pt>
                <c:pt idx="10">
                  <c:v>25.228717591473373</c:v>
                </c:pt>
                <c:pt idx="11">
                  <c:v>50.457435182946746</c:v>
                </c:pt>
                <c:pt idx="12">
                  <c:v>100.91487036589349</c:v>
                </c:pt>
                <c:pt idx="13">
                  <c:v>151.37230554884027</c:v>
                </c:pt>
                <c:pt idx="14">
                  <c:v>201.82974073178698</c:v>
                </c:pt>
                <c:pt idx="15">
                  <c:v>252.28717591473372</c:v>
                </c:pt>
                <c:pt idx="16">
                  <c:v>504.57435182946745</c:v>
                </c:pt>
                <c:pt idx="17">
                  <c:v>560.07753053070883</c:v>
                </c:pt>
              </c:numCache>
            </c:numRef>
          </c:xVal>
          <c:yVal>
            <c:numRef>
              <c:f>'[1]Beheshti Curve'!$F$4:$F$21</c:f>
              <c:numCache>
                <c:formatCode>General</c:formatCode>
                <c:ptCount val="18"/>
                <c:pt idx="0">
                  <c:v>44.449920282108486</c:v>
                </c:pt>
                <c:pt idx="1">
                  <c:v>28.295486796634325</c:v>
                </c:pt>
                <c:pt idx="2">
                  <c:v>9.5301574715463939</c:v>
                </c:pt>
                <c:pt idx="3">
                  <c:v>5.0423942635417776</c:v>
                </c:pt>
                <c:pt idx="4">
                  <c:v>3.2098370346211818</c:v>
                </c:pt>
                <c:pt idx="5">
                  <c:v>2.2611754580635202</c:v>
                </c:pt>
                <c:pt idx="6">
                  <c:v>0.76158287507195799</c:v>
                </c:pt>
                <c:pt idx="7">
                  <c:v>0.28099668000935962</c:v>
                </c:pt>
                <c:pt idx="8">
                  <c:v>0.25639205553617905</c:v>
                </c:pt>
                <c:pt idx="9">
                  <c:v>0.24025277338841627</c:v>
                </c:pt>
                <c:pt idx="10">
                  <c:v>0.22843715711625093</c:v>
                </c:pt>
                <c:pt idx="11">
                  <c:v>0.19531426684584532</c:v>
                </c:pt>
                <c:pt idx="12">
                  <c:v>0.16699412352657164</c:v>
                </c:pt>
                <c:pt idx="13">
                  <c:v>0.15237178813647959</c:v>
                </c:pt>
                <c:pt idx="14">
                  <c:v>0.14278033931037992</c:v>
                </c:pt>
                <c:pt idx="15">
                  <c:v>0.13575841121062152</c:v>
                </c:pt>
                <c:pt idx="16">
                  <c:v>0.11607373725223541</c:v>
                </c:pt>
                <c:pt idx="17">
                  <c:v>0.11336812778145609</c:v>
                </c:pt>
              </c:numCache>
            </c:numRef>
          </c:yVal>
          <c:smooth val="0"/>
        </c:ser>
        <c:ser>
          <c:idx val="1"/>
          <c:order val="1"/>
          <c:tx>
            <c:v>Particle</c:v>
          </c:tx>
          <c:xVal>
            <c:numRef>
              <c:f>'Beheshti calculator'!$B$13</c:f>
              <c:numCache>
                <c:formatCode>0.00000E+00</c:formatCode>
                <c:ptCount val="1"/>
                <c:pt idx="0">
                  <c:v>2.5228717591473377</c:v>
                </c:pt>
              </c:numCache>
            </c:numRef>
          </c:xVal>
          <c:yVal>
            <c:numRef>
              <c:f>'Beheshti calculator'!$B$16</c:f>
              <c:numCache>
                <c:formatCode>General</c:formatCode>
                <c:ptCount val="1"/>
                <c:pt idx="0">
                  <c:v>1.6786209954661953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048960"/>
        <c:axId val="217318912"/>
      </c:scatterChart>
      <c:valAx>
        <c:axId val="217048960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Dimensionless Grain Diameter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7318912"/>
        <c:crossesAt val="1.0000000000000002E-2"/>
        <c:crossBetween val="midCat"/>
      </c:valAx>
      <c:valAx>
        <c:axId val="217318912"/>
        <c:scaling>
          <c:logBase val="10"/>
          <c:orientation val="minMax"/>
          <c:min val="1.0000000000000002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Movability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7048960"/>
        <c:crossesAt val="0.1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Beheshti Curve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'Beheshti Curve'!$E$4:$E$21</c:f>
              <c:numCache>
                <c:formatCode>General</c:formatCode>
                <c:ptCount val="18"/>
                <c:pt idx="0">
                  <c:v>0.37843076387210062</c:v>
                </c:pt>
                <c:pt idx="1">
                  <c:v>0.50457435182946753</c:v>
                </c:pt>
                <c:pt idx="2">
                  <c:v>1.0091487036589351</c:v>
                </c:pt>
                <c:pt idx="3">
                  <c:v>1.5137230554884025</c:v>
                </c:pt>
                <c:pt idx="4">
                  <c:v>2.0182974073178701</c:v>
                </c:pt>
                <c:pt idx="5">
                  <c:v>2.5228717591473377</c:v>
                </c:pt>
                <c:pt idx="6">
                  <c:v>5.0457435182946755</c:v>
                </c:pt>
                <c:pt idx="7">
                  <c:v>10.091487036589351</c:v>
                </c:pt>
                <c:pt idx="8">
                  <c:v>15.137230554884024</c:v>
                </c:pt>
                <c:pt idx="9">
                  <c:v>20.182974073178702</c:v>
                </c:pt>
                <c:pt idx="10">
                  <c:v>25.228717591473373</c:v>
                </c:pt>
                <c:pt idx="11">
                  <c:v>50.457435182946746</c:v>
                </c:pt>
                <c:pt idx="12">
                  <c:v>100.91487036589349</c:v>
                </c:pt>
                <c:pt idx="13">
                  <c:v>151.37230554884027</c:v>
                </c:pt>
                <c:pt idx="14">
                  <c:v>201.82974073178698</c:v>
                </c:pt>
                <c:pt idx="15">
                  <c:v>252.28717591473372</c:v>
                </c:pt>
                <c:pt idx="16">
                  <c:v>504.57435182946745</c:v>
                </c:pt>
                <c:pt idx="17">
                  <c:v>560.07753053070883</c:v>
                </c:pt>
              </c:numCache>
            </c:numRef>
          </c:xVal>
          <c:yVal>
            <c:numRef>
              <c:f>'Beheshti Curve'!$F$4:$F$21</c:f>
              <c:numCache>
                <c:formatCode>General</c:formatCode>
                <c:ptCount val="18"/>
                <c:pt idx="0">
                  <c:v>44.449920282108486</c:v>
                </c:pt>
                <c:pt idx="1">
                  <c:v>28.295486796634325</c:v>
                </c:pt>
                <c:pt idx="2">
                  <c:v>9.5301574715463939</c:v>
                </c:pt>
                <c:pt idx="3">
                  <c:v>5.0423942635417776</c:v>
                </c:pt>
                <c:pt idx="4">
                  <c:v>3.2098370346211818</c:v>
                </c:pt>
                <c:pt idx="5">
                  <c:v>2.2611754580635202</c:v>
                </c:pt>
                <c:pt idx="6">
                  <c:v>0.76158287507195799</c:v>
                </c:pt>
                <c:pt idx="7">
                  <c:v>0.28099668000935962</c:v>
                </c:pt>
                <c:pt idx="8">
                  <c:v>0.25639205553617905</c:v>
                </c:pt>
                <c:pt idx="9">
                  <c:v>0.24025277338841627</c:v>
                </c:pt>
                <c:pt idx="10">
                  <c:v>0.22843715711625093</c:v>
                </c:pt>
                <c:pt idx="11">
                  <c:v>0.19531426684584532</c:v>
                </c:pt>
                <c:pt idx="12">
                  <c:v>0.16699412352657164</c:v>
                </c:pt>
                <c:pt idx="13">
                  <c:v>0.15237178813647959</c:v>
                </c:pt>
                <c:pt idx="14">
                  <c:v>0.14278033931037992</c:v>
                </c:pt>
                <c:pt idx="15">
                  <c:v>0.13575841121062152</c:v>
                </c:pt>
                <c:pt idx="16">
                  <c:v>0.11607373725223541</c:v>
                </c:pt>
                <c:pt idx="17">
                  <c:v>0.11336812778145609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06400"/>
        <c:axId val="217916928"/>
      </c:scatterChart>
      <c:valAx>
        <c:axId val="217606400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Dimensionless Grain Diameter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7916928"/>
        <c:crossesAt val="1.0000000000000002E-2"/>
        <c:crossBetween val="midCat"/>
      </c:valAx>
      <c:valAx>
        <c:axId val="217916928"/>
        <c:scaling>
          <c:logBase val="10"/>
          <c:orientation val="minMax"/>
          <c:min val="1.0000000000000002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Movability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7606400"/>
        <c:crossesAt val="0.1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135254</xdr:colOff>
      <xdr:row>2</xdr:row>
      <xdr:rowOff>147637</xdr:rowOff>
    </xdr:from>
    <xdr:to>
      <xdr:col>14</xdr:col>
      <xdr:colOff>114300</xdr:colOff>
      <xdr:row>24</xdr:row>
      <xdr:rowOff>762000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22860</xdr:colOff>
      <xdr:row>27</xdr:row>
      <xdr:rowOff>220980</xdr:rowOff>
    </xdr:from>
    <xdr:to>
      <xdr:col>6</xdr:col>
      <xdr:colOff>228600</xdr:colOff>
      <xdr:row>27</xdr:row>
      <xdr:rowOff>716280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00" r="38156"/>
        <a:stretch/>
      </xdr:blipFill>
      <xdr:spPr bwMode="auto">
        <a:xfrm>
          <a:off x="4259580" y="5882640"/>
          <a:ext cx="142494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175260</xdr:colOff>
      <xdr:row>27</xdr:row>
      <xdr:rowOff>198120</xdr:rowOff>
    </xdr:from>
    <xdr:to>
      <xdr:col>8</xdr:col>
      <xdr:colOff>434340</xdr:colOff>
      <xdr:row>27</xdr:row>
      <xdr:rowOff>693420</xdr:rowOff>
    </xdr:to>
    <xdr:pic>
      <xdr:nvPicPr>
        <xdr:cNvPr id="5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126" r="43277"/>
        <a:stretch/>
      </xdr:blipFill>
      <xdr:spPr bwMode="auto">
        <a:xfrm>
          <a:off x="6240780" y="5859780"/>
          <a:ext cx="86868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586740</xdr:colOff>
      <xdr:row>27</xdr:row>
      <xdr:rowOff>160020</xdr:rowOff>
    </xdr:from>
    <xdr:to>
      <xdr:col>11</xdr:col>
      <xdr:colOff>327660</xdr:colOff>
      <xdr:row>27</xdr:row>
      <xdr:rowOff>853440</xdr:rowOff>
    </xdr:to>
    <xdr:pic>
      <xdr:nvPicPr>
        <xdr:cNvPr id="6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126" r="41741"/>
        <a:stretch/>
      </xdr:blipFill>
      <xdr:spPr bwMode="auto">
        <a:xfrm>
          <a:off x="7261860" y="7467600"/>
          <a:ext cx="96012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327660</xdr:colOff>
      <xdr:row>3</xdr:row>
      <xdr:rowOff>22860</xdr:rowOff>
    </xdr:from>
    <xdr:to>
      <xdr:col>13</xdr:col>
      <xdr:colOff>518160</xdr:colOff>
      <xdr:row>24</xdr:row>
      <xdr:rowOff>114300</xdr:rowOff>
    </xdr:to>
    <xdr:pic>
      <xdr:nvPicPr>
        <xdr:cNvPr id="2" name="Picture 1" descr="http://unix.eng.ua.edu/%7Erpitt/Workshop/WSErorionControl/Module5/Module5_files/image014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792480"/>
          <a:ext cx="5676900" cy="4091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</xdr:colOff>
      <xdr:row>3</xdr:row>
      <xdr:rowOff>160020</xdr:rowOff>
    </xdr:from>
    <xdr:to>
      <xdr:col>18</xdr:col>
      <xdr:colOff>548640</xdr:colOff>
      <xdr:row>30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1264920</xdr:colOff>
      <xdr:row>21</xdr:row>
      <xdr:rowOff>156210</xdr:rowOff>
    </xdr:from>
    <xdr:to>
      <xdr:col>4</xdr:col>
      <xdr:colOff>685800</xdr:colOff>
      <xdr:row>41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heshti_2008_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Beheshti Curve"/>
    </sheetNames>
    <sheetDataSet>
      <sheetData sheetId="0">
        <row r="10">
          <cell r="B10">
            <v>2.5228717591473377</v>
          </cell>
        </row>
      </sheetData>
      <sheetData sheetId="1">
        <row r="1">
          <cell r="A1" t="str">
            <v>Beheshti Curve</v>
          </cell>
        </row>
        <row r="4">
          <cell r="E4">
            <v>0.37843076387210062</v>
          </cell>
          <cell r="F4">
            <v>44.449920282108486</v>
          </cell>
        </row>
        <row r="5">
          <cell r="E5">
            <v>0.50457435182946753</v>
          </cell>
          <cell r="F5">
            <v>28.295486796634325</v>
          </cell>
        </row>
        <row r="6">
          <cell r="E6">
            <v>1.0091487036589351</v>
          </cell>
          <cell r="F6">
            <v>9.5301574715463939</v>
          </cell>
        </row>
        <row r="7">
          <cell r="E7">
            <v>1.5137230554884025</v>
          </cell>
          <cell r="F7">
            <v>5.0423942635417776</v>
          </cell>
        </row>
        <row r="8">
          <cell r="E8">
            <v>2.0182974073178701</v>
          </cell>
          <cell r="F8">
            <v>3.2098370346211818</v>
          </cell>
        </row>
        <row r="9">
          <cell r="E9">
            <v>2.5228717591473377</v>
          </cell>
          <cell r="F9">
            <v>2.2611754580635202</v>
          </cell>
        </row>
        <row r="10">
          <cell r="E10">
            <v>5.0457435182946755</v>
          </cell>
          <cell r="F10">
            <v>0.76158287507195799</v>
          </cell>
        </row>
        <row r="11">
          <cell r="E11">
            <v>10.091487036589351</v>
          </cell>
          <cell r="F11">
            <v>0.28099668000935962</v>
          </cell>
        </row>
        <row r="12">
          <cell r="E12">
            <v>15.137230554884024</v>
          </cell>
          <cell r="F12">
            <v>0.25639205553617905</v>
          </cell>
        </row>
        <row r="13">
          <cell r="E13">
            <v>20.182974073178702</v>
          </cell>
          <cell r="F13">
            <v>0.24025277338841627</v>
          </cell>
        </row>
        <row r="14">
          <cell r="E14">
            <v>25.228717591473373</v>
          </cell>
          <cell r="F14">
            <v>0.22843715711625093</v>
          </cell>
        </row>
        <row r="15">
          <cell r="E15">
            <v>50.457435182946746</v>
          </cell>
          <cell r="F15">
            <v>0.19531426684584532</v>
          </cell>
        </row>
        <row r="16">
          <cell r="E16">
            <v>100.91487036589349</v>
          </cell>
          <cell r="F16">
            <v>0.16699412352657164</v>
          </cell>
        </row>
        <row r="17">
          <cell r="E17">
            <v>151.37230554884027</v>
          </cell>
          <cell r="F17">
            <v>0.15237178813647959</v>
          </cell>
        </row>
        <row r="18">
          <cell r="E18">
            <v>201.82974073178698</v>
          </cell>
          <cell r="F18">
            <v>0.14278033931037992</v>
          </cell>
        </row>
        <row r="19">
          <cell r="E19">
            <v>252.28717591473372</v>
          </cell>
          <cell r="F19">
            <v>0.13575841121062152</v>
          </cell>
        </row>
        <row r="20">
          <cell r="E20">
            <v>504.57435182946745</v>
          </cell>
          <cell r="F20">
            <v>0.11607373725223541</v>
          </cell>
        </row>
        <row r="21">
          <cell r="E21">
            <v>560.07753053070883</v>
          </cell>
          <cell r="F21">
            <v>0.11336812778145609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oastalhydraulicslaboratoryfact.tpub.com/4_010491/4_0104910210.ht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A5" sqref="A5"/>
    </sheetView>
  </sheetViews>
  <sheetFormatPr defaultRowHeight="14.4" x14ac:dyDescent="0.3"/>
  <cols>
    <col min="1" max="1" width="31.6640625" customWidth="1"/>
    <col min="2" max="2" width="12.33203125" customWidth="1"/>
  </cols>
  <sheetData>
    <row r="1" spans="1:2" x14ac:dyDescent="0.3">
      <c r="A1" s="2" t="s">
        <v>28</v>
      </c>
    </row>
    <row r="2" spans="1:2" x14ac:dyDescent="0.3">
      <c r="A2" t="s">
        <v>29</v>
      </c>
    </row>
    <row r="3" spans="1:2" x14ac:dyDescent="0.3">
      <c r="A3" s="14">
        <v>41453</v>
      </c>
    </row>
    <row r="5" spans="1:2" x14ac:dyDescent="0.3">
      <c r="A5" s="2" t="s">
        <v>9</v>
      </c>
    </row>
    <row r="6" spans="1:2" x14ac:dyDescent="0.3">
      <c r="A6" t="s">
        <v>10</v>
      </c>
      <c r="B6" s="10">
        <v>0.6</v>
      </c>
    </row>
    <row r="7" spans="1:2" ht="15" x14ac:dyDescent="0.25">
      <c r="A7" t="s">
        <v>11</v>
      </c>
      <c r="B7" s="15">
        <v>0.1</v>
      </c>
    </row>
    <row r="8" spans="1:2" ht="16.8" x14ac:dyDescent="0.35">
      <c r="A8" t="s">
        <v>12</v>
      </c>
      <c r="B8" s="10">
        <v>2650</v>
      </c>
    </row>
    <row r="9" spans="1:2" ht="16.8" x14ac:dyDescent="0.35">
      <c r="A9" t="s">
        <v>14</v>
      </c>
      <c r="B9" s="10">
        <v>1000</v>
      </c>
    </row>
    <row r="10" spans="1:2" ht="16.2" x14ac:dyDescent="0.3">
      <c r="A10" t="s">
        <v>13</v>
      </c>
      <c r="B10" s="11">
        <v>9.9999999999999995E-7</v>
      </c>
    </row>
    <row r="12" spans="1:2" ht="15" x14ac:dyDescent="0.25">
      <c r="A12" s="2" t="s">
        <v>17</v>
      </c>
    </row>
    <row r="13" spans="1:2" ht="18" x14ac:dyDescent="0.35">
      <c r="A13" s="5" t="s">
        <v>18</v>
      </c>
      <c r="B13" s="4">
        <f>SQRT(B6/B9)*B7/1000/B10</f>
        <v>2.4494897427831779</v>
      </c>
    </row>
    <row r="14" spans="1:2" ht="28.8" x14ac:dyDescent="0.3">
      <c r="A14" s="7" t="s">
        <v>20</v>
      </c>
      <c r="B14" s="8">
        <f>B6/((B8-B9)*9.81*B7/1000)</f>
        <v>0.37067926976183851</v>
      </c>
    </row>
    <row r="15" spans="1:2" ht="30.6" thickBot="1" x14ac:dyDescent="0.4">
      <c r="A15" s="7" t="s">
        <v>19</v>
      </c>
      <c r="B15" s="8">
        <f>IF(B13&lt;=1.47,0.1166*B13^-0.977482,IF(B13&lt;=10,10^(-0.907895-1.232609*LOG10(B13)+0.729864*LOG10(B13)^2-0.0772426*LOG10(B13)^3),IF(B13&lt;=400,0.0227*B13^0.1568,0.06)))</f>
        <v>5.2295477061989504E-2</v>
      </c>
    </row>
    <row r="16" spans="1:2" ht="15" thickBot="1" x14ac:dyDescent="0.35">
      <c r="A16" s="1" t="s">
        <v>2</v>
      </c>
      <c r="B16" s="13" t="str">
        <f>IF(OR(B13&gt;1000,B13&lt;0.1),IF(B14&gt;B15,"YES (?)","NO (?)"),IF(B14&gt;B15,"YES","NO"))</f>
        <v>YES</v>
      </c>
    </row>
    <row r="19" spans="1:11" x14ac:dyDescent="0.3">
      <c r="A19" s="2" t="s">
        <v>31</v>
      </c>
    </row>
    <row r="20" spans="1:11" x14ac:dyDescent="0.3">
      <c r="A20" t="s">
        <v>30</v>
      </c>
      <c r="B20" s="16">
        <f>((B8-B9)/B9*(9.81/B10^2))^(1/3)*B7</f>
        <v>2529.594940021349</v>
      </c>
    </row>
    <row r="21" spans="1:11" x14ac:dyDescent="0.3">
      <c r="A21" t="s">
        <v>32</v>
      </c>
      <c r="B21" s="16">
        <f>0.273/(1+1.2*B20)+0.046*(1-0.576*EXP(-0.02*B20))</f>
        <v>4.6089905729553994E-2</v>
      </c>
    </row>
    <row r="22" spans="1:11" x14ac:dyDescent="0.3">
      <c r="A22" t="s">
        <v>33</v>
      </c>
      <c r="B22" s="16">
        <f>B21*(B8-B9)*9.81*B7/1000</f>
        <v>7.4603425909142568E-2</v>
      </c>
    </row>
    <row r="27" spans="1:11" x14ac:dyDescent="0.3">
      <c r="A27" t="s">
        <v>48</v>
      </c>
      <c r="E27" t="s">
        <v>25</v>
      </c>
      <c r="H27" t="s">
        <v>26</v>
      </c>
      <c r="K27" t="s">
        <v>27</v>
      </c>
    </row>
    <row r="28" spans="1:11" ht="86.4" x14ac:dyDescent="0.3">
      <c r="A28" s="18" t="s">
        <v>49</v>
      </c>
    </row>
    <row r="29" spans="1:11" ht="86.4" x14ac:dyDescent="0.3">
      <c r="A29" s="18" t="s">
        <v>50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>
      <selection activeCell="J17" sqref="J17"/>
    </sheetView>
  </sheetViews>
  <sheetFormatPr defaultRowHeight="14.4" x14ac:dyDescent="0.3"/>
  <cols>
    <col min="3" max="3" width="12.33203125" customWidth="1"/>
    <col min="4" max="4" width="13.5546875" customWidth="1"/>
    <col min="5" max="5" width="12" customWidth="1"/>
    <col min="6" max="6" width="11.33203125" customWidth="1"/>
    <col min="7" max="7" width="16.109375" style="6" customWidth="1"/>
    <col min="8" max="8" width="19" customWidth="1"/>
    <col min="9" max="9" width="15.44140625" customWidth="1"/>
    <col min="10" max="10" width="16.33203125" customWidth="1"/>
  </cols>
  <sheetData>
    <row r="1" spans="1:10" ht="16.8" x14ac:dyDescent="0.35">
      <c r="A1" s="1" t="s">
        <v>4</v>
      </c>
      <c r="B1" s="1" t="s">
        <v>0</v>
      </c>
      <c r="C1" s="1" t="s">
        <v>5</v>
      </c>
      <c r="D1" s="1" t="s">
        <v>1</v>
      </c>
      <c r="E1" s="3" t="s">
        <v>15</v>
      </c>
      <c r="F1" s="3" t="s">
        <v>16</v>
      </c>
      <c r="G1" s="5" t="s">
        <v>6</v>
      </c>
      <c r="H1" s="1" t="s">
        <v>7</v>
      </c>
      <c r="I1" s="1" t="s">
        <v>8</v>
      </c>
      <c r="J1" s="1" t="s">
        <v>2</v>
      </c>
    </row>
    <row r="2" spans="1:10" ht="15" x14ac:dyDescent="0.25">
      <c r="A2" s="1">
        <v>10</v>
      </c>
      <c r="B2" s="1">
        <v>10</v>
      </c>
      <c r="C2" s="1">
        <f>'Shields Calculator'!B8</f>
        <v>2650</v>
      </c>
      <c r="D2" s="1" t="s">
        <v>3</v>
      </c>
      <c r="E2">
        <f>'Shields Calculator'!B9</f>
        <v>1000</v>
      </c>
      <c r="F2">
        <f>'Shields Calculator'!B10</f>
        <v>9.9999999999999995E-7</v>
      </c>
      <c r="G2" s="5">
        <f>SQRT(A2/E2)*B2/1000/F2</f>
        <v>1000.0000000000001</v>
      </c>
      <c r="H2" s="1">
        <f>A2/((C2-E2)*9.81*B2/1000)</f>
        <v>6.1779878293639755E-2</v>
      </c>
      <c r="I2" s="1">
        <f>IF(G2&lt;=1.47,0.1166*G2^-0.977482,IF(G2&lt;=10,10^(-0.907895-1.232609*LOG10(G2)+0.729864*LOG10(G2)^2-0.0772426*LOG10(G2)^3),IF(G2&lt;=400,0.0227*G2^0.1568,0.06)))</f>
        <v>0.06</v>
      </c>
      <c r="J2" s="1" t="str">
        <f>IF(OR(G2&gt;1000,G2&lt;0.1),IF(H2&gt;I2,"YES (?)","NO (?)"),IF(H2&gt;I2,"YES","NO"))</f>
        <v>YES</v>
      </c>
    </row>
    <row r="3" spans="1:10" ht="15" x14ac:dyDescent="0.25">
      <c r="A3" s="1">
        <v>10</v>
      </c>
      <c r="B3" s="1">
        <f>B2/10</f>
        <v>1</v>
      </c>
      <c r="C3" s="1">
        <f>C2</f>
        <v>2650</v>
      </c>
      <c r="D3" s="1" t="str">
        <f>D2</f>
        <v>Silica sand</v>
      </c>
      <c r="E3">
        <f>E2</f>
        <v>1000</v>
      </c>
      <c r="F3">
        <f>F2</f>
        <v>9.9999999999999995E-7</v>
      </c>
      <c r="G3" s="5">
        <f t="shared" ref="G3:G45" si="0">SQRT(A3/E3)*B3/1000/F3</f>
        <v>100.00000000000001</v>
      </c>
      <c r="H3" s="1">
        <f t="shared" ref="H3:H45" si="1">A3/((C3-E3)*9.81*B3/1000)</f>
        <v>0.61779878293639767</v>
      </c>
      <c r="I3" s="1">
        <f t="shared" ref="I3:I45" si="2">IF(G3&lt;=1.47,0.1166*G3^-0.977482,IF(G3&lt;=10,10^(-0.907895-1.232609*LOG10(G3)+0.729864*LOG10(G3)^2-0.0772426*LOG10(G3)^3),IF(G3&lt;=400,0.0227*G3^0.1568,0.06)))</f>
        <v>4.6733236301851049E-2</v>
      </c>
      <c r="J3" s="1" t="str">
        <f t="shared" ref="J3:J45" si="3">IF(OR(G3&gt;1000,G3&lt;0.1),IF(H3&gt;I3,"YES (?)","NO (?)"),IF(H3&gt;I3,"YES","NO"))</f>
        <v>YES</v>
      </c>
    </row>
    <row r="4" spans="1:10" ht="15" x14ac:dyDescent="0.25">
      <c r="A4" s="1">
        <v>10</v>
      </c>
      <c r="B4" s="1">
        <f t="shared" ref="B4:B5" si="4">B3/10</f>
        <v>0.1</v>
      </c>
      <c r="C4" s="1">
        <f t="shared" ref="C4:C45" si="5">C3</f>
        <v>2650</v>
      </c>
      <c r="D4" s="1" t="str">
        <f t="shared" ref="D4:D45" si="6">D3</f>
        <v>Silica sand</v>
      </c>
      <c r="E4">
        <f t="shared" ref="E4:F45" si="7">E3</f>
        <v>1000</v>
      </c>
      <c r="F4">
        <f t="shared" si="7"/>
        <v>9.9999999999999995E-7</v>
      </c>
      <c r="G4" s="5">
        <f t="shared" si="0"/>
        <v>10.000000000000004</v>
      </c>
      <c r="H4" s="1">
        <f t="shared" si="1"/>
        <v>6.1779878293639756</v>
      </c>
      <c r="I4" s="1">
        <f t="shared" si="2"/>
        <v>3.2517518799710439E-2</v>
      </c>
      <c r="J4" s="1" t="str">
        <f t="shared" si="3"/>
        <v>YES</v>
      </c>
    </row>
    <row r="5" spans="1:10" ht="15" x14ac:dyDescent="0.25">
      <c r="A5" s="1">
        <v>10</v>
      </c>
      <c r="B5" s="1">
        <f t="shared" si="4"/>
        <v>0.01</v>
      </c>
      <c r="C5" s="1">
        <f t="shared" si="5"/>
        <v>2650</v>
      </c>
      <c r="D5" s="1" t="str">
        <f t="shared" si="6"/>
        <v>Silica sand</v>
      </c>
      <c r="E5">
        <f t="shared" si="7"/>
        <v>1000</v>
      </c>
      <c r="F5">
        <f t="shared" si="7"/>
        <v>9.9999999999999995E-7</v>
      </c>
      <c r="G5" s="5">
        <f t="shared" si="0"/>
        <v>1</v>
      </c>
      <c r="H5" s="1">
        <f t="shared" si="1"/>
        <v>61.779878293639761</v>
      </c>
      <c r="I5" s="1">
        <f t="shared" si="2"/>
        <v>0.1166</v>
      </c>
      <c r="J5" s="1" t="str">
        <f t="shared" si="3"/>
        <v>YES</v>
      </c>
    </row>
    <row r="6" spans="1:10" ht="15" x14ac:dyDescent="0.25">
      <c r="A6" s="1">
        <f>A2/10</f>
        <v>1</v>
      </c>
      <c r="B6" s="1">
        <f>B2</f>
        <v>10</v>
      </c>
      <c r="C6" s="1">
        <f t="shared" si="5"/>
        <v>2650</v>
      </c>
      <c r="D6" s="1" t="str">
        <f t="shared" si="6"/>
        <v>Silica sand</v>
      </c>
      <c r="E6">
        <f t="shared" si="7"/>
        <v>1000</v>
      </c>
      <c r="F6">
        <f t="shared" si="7"/>
        <v>9.9999999999999995E-7</v>
      </c>
      <c r="G6" s="5">
        <f t="shared" si="0"/>
        <v>316.2277660168379</v>
      </c>
      <c r="H6" s="1">
        <f t="shared" si="1"/>
        <v>6.1779878293639762E-3</v>
      </c>
      <c r="I6" s="1">
        <f t="shared" si="2"/>
        <v>5.5979092955219509E-2</v>
      </c>
      <c r="J6" s="1" t="str">
        <f t="shared" si="3"/>
        <v>NO</v>
      </c>
    </row>
    <row r="7" spans="1:10" ht="15" x14ac:dyDescent="0.25">
      <c r="A7" s="1">
        <f t="shared" ref="A7:A45" si="8">A3/10</f>
        <v>1</v>
      </c>
      <c r="B7" s="1">
        <f t="shared" ref="B7:B45" si="9">B3</f>
        <v>1</v>
      </c>
      <c r="C7" s="1">
        <f t="shared" si="5"/>
        <v>2650</v>
      </c>
      <c r="D7" s="1" t="str">
        <f t="shared" si="6"/>
        <v>Silica sand</v>
      </c>
      <c r="E7">
        <f t="shared" si="7"/>
        <v>1000</v>
      </c>
      <c r="F7">
        <f t="shared" si="7"/>
        <v>9.9999999999999995E-7</v>
      </c>
      <c r="G7" s="5">
        <f t="shared" si="0"/>
        <v>31.622776601683789</v>
      </c>
      <c r="H7" s="1">
        <f t="shared" si="1"/>
        <v>6.1779878293639769E-2</v>
      </c>
      <c r="I7" s="1">
        <f t="shared" si="2"/>
        <v>3.9014483085528677E-2</v>
      </c>
      <c r="J7" s="1" t="str">
        <f t="shared" si="3"/>
        <v>YES</v>
      </c>
    </row>
    <row r="8" spans="1:10" ht="15" x14ac:dyDescent="0.25">
      <c r="A8" s="1">
        <f t="shared" si="8"/>
        <v>1</v>
      </c>
      <c r="B8" s="1">
        <f t="shared" si="9"/>
        <v>0.1</v>
      </c>
      <c r="C8" s="1">
        <f t="shared" si="5"/>
        <v>2650</v>
      </c>
      <c r="D8" s="1" t="str">
        <f t="shared" si="6"/>
        <v>Silica sand</v>
      </c>
      <c r="E8">
        <f t="shared" si="7"/>
        <v>1000</v>
      </c>
      <c r="F8">
        <f t="shared" si="7"/>
        <v>9.9999999999999995E-7</v>
      </c>
      <c r="G8" s="5">
        <f t="shared" si="0"/>
        <v>3.1622776601683795</v>
      </c>
      <c r="H8" s="1">
        <f t="shared" si="1"/>
        <v>0.61779878293639756</v>
      </c>
      <c r="I8" s="1">
        <f t="shared" si="2"/>
        <v>4.4525742973620802E-2</v>
      </c>
      <c r="J8" s="1" t="str">
        <f t="shared" si="3"/>
        <v>YES</v>
      </c>
    </row>
    <row r="9" spans="1:10" ht="15" x14ac:dyDescent="0.25">
      <c r="A9" s="1">
        <f t="shared" si="8"/>
        <v>1</v>
      </c>
      <c r="B9" s="1">
        <f t="shared" si="9"/>
        <v>0.01</v>
      </c>
      <c r="C9" s="1">
        <f t="shared" si="5"/>
        <v>2650</v>
      </c>
      <c r="D9" s="1" t="str">
        <f t="shared" si="6"/>
        <v>Silica sand</v>
      </c>
      <c r="E9">
        <f t="shared" si="7"/>
        <v>1000</v>
      </c>
      <c r="F9">
        <f t="shared" si="7"/>
        <v>9.9999999999999995E-7</v>
      </c>
      <c r="G9" s="5">
        <f t="shared" si="0"/>
        <v>0.31622776601683794</v>
      </c>
      <c r="H9" s="1">
        <f t="shared" si="1"/>
        <v>6.1779878293639756</v>
      </c>
      <c r="I9" s="1">
        <f t="shared" si="2"/>
        <v>0.35928538423626077</v>
      </c>
      <c r="J9" s="1" t="str">
        <f t="shared" si="3"/>
        <v>YES</v>
      </c>
    </row>
    <row r="10" spans="1:10" ht="15" x14ac:dyDescent="0.25">
      <c r="A10" s="1">
        <f>A6/10</f>
        <v>0.1</v>
      </c>
      <c r="B10" s="1">
        <f t="shared" si="9"/>
        <v>10</v>
      </c>
      <c r="C10" s="1">
        <f t="shared" si="5"/>
        <v>2650</v>
      </c>
      <c r="D10" s="1" t="str">
        <f t="shared" si="6"/>
        <v>Silica sand</v>
      </c>
      <c r="E10">
        <f t="shared" si="7"/>
        <v>1000</v>
      </c>
      <c r="F10">
        <f t="shared" si="7"/>
        <v>9.9999999999999995E-7</v>
      </c>
      <c r="G10" s="5">
        <f t="shared" si="0"/>
        <v>100.00000000000001</v>
      </c>
      <c r="H10" s="1">
        <f t="shared" si="1"/>
        <v>6.177987829363976E-4</v>
      </c>
      <c r="I10" s="1">
        <f t="shared" si="2"/>
        <v>4.6733236301851049E-2</v>
      </c>
      <c r="J10" s="1" t="str">
        <f t="shared" si="3"/>
        <v>NO</v>
      </c>
    </row>
    <row r="11" spans="1:10" ht="15" x14ac:dyDescent="0.25">
      <c r="A11" s="1">
        <f t="shared" si="8"/>
        <v>0.1</v>
      </c>
      <c r="B11" s="1">
        <f t="shared" si="9"/>
        <v>1</v>
      </c>
      <c r="C11" s="1">
        <f t="shared" si="5"/>
        <v>2650</v>
      </c>
      <c r="D11" s="1" t="str">
        <f t="shared" si="6"/>
        <v>Silica sand</v>
      </c>
      <c r="E11">
        <f t="shared" si="7"/>
        <v>1000</v>
      </c>
      <c r="F11">
        <f t="shared" si="7"/>
        <v>9.9999999999999995E-7</v>
      </c>
      <c r="G11" s="5">
        <f t="shared" si="0"/>
        <v>10.000000000000002</v>
      </c>
      <c r="H11" s="1">
        <f t="shared" si="1"/>
        <v>6.177987829363977E-3</v>
      </c>
      <c r="I11" s="1">
        <f t="shared" si="2"/>
        <v>3.2517518799710474E-2</v>
      </c>
      <c r="J11" s="1" t="str">
        <f t="shared" si="3"/>
        <v>NO</v>
      </c>
    </row>
    <row r="12" spans="1:10" ht="15" x14ac:dyDescent="0.25">
      <c r="A12" s="1">
        <f t="shared" si="8"/>
        <v>0.1</v>
      </c>
      <c r="B12" s="1">
        <f t="shared" si="9"/>
        <v>0.1</v>
      </c>
      <c r="C12" s="1">
        <f t="shared" si="5"/>
        <v>2650</v>
      </c>
      <c r="D12" s="1" t="str">
        <f t="shared" si="6"/>
        <v>Silica sand</v>
      </c>
      <c r="E12">
        <f t="shared" si="7"/>
        <v>1000</v>
      </c>
      <c r="F12">
        <f t="shared" si="7"/>
        <v>9.9999999999999995E-7</v>
      </c>
      <c r="G12" s="5">
        <f t="shared" si="0"/>
        <v>1</v>
      </c>
      <c r="H12" s="1">
        <f t="shared" si="1"/>
        <v>6.1779878293639762E-2</v>
      </c>
      <c r="I12" s="1">
        <f t="shared" si="2"/>
        <v>0.1166</v>
      </c>
      <c r="J12" s="1" t="str">
        <f t="shared" si="3"/>
        <v>NO</v>
      </c>
    </row>
    <row r="13" spans="1:10" ht="15" x14ac:dyDescent="0.25">
      <c r="A13" s="1">
        <f t="shared" si="8"/>
        <v>0.1</v>
      </c>
      <c r="B13" s="1">
        <f t="shared" si="9"/>
        <v>0.01</v>
      </c>
      <c r="C13" s="1">
        <f t="shared" si="5"/>
        <v>2650</v>
      </c>
      <c r="D13" s="1" t="str">
        <f t="shared" si="6"/>
        <v>Silica sand</v>
      </c>
      <c r="E13">
        <f t="shared" si="7"/>
        <v>1000</v>
      </c>
      <c r="F13">
        <f t="shared" si="7"/>
        <v>9.9999999999999995E-7</v>
      </c>
      <c r="G13" s="5">
        <f t="shared" si="0"/>
        <v>0.10000000000000002</v>
      </c>
      <c r="H13" s="1">
        <f t="shared" si="1"/>
        <v>0.61779878293639756</v>
      </c>
      <c r="I13" s="1">
        <f t="shared" si="2"/>
        <v>1.1070839393293097</v>
      </c>
      <c r="J13" s="1" t="str">
        <f t="shared" si="3"/>
        <v>NO</v>
      </c>
    </row>
    <row r="14" spans="1:10" ht="15" x14ac:dyDescent="0.25">
      <c r="A14" s="1">
        <f t="shared" si="8"/>
        <v>0.01</v>
      </c>
      <c r="B14" s="1">
        <f t="shared" si="9"/>
        <v>10</v>
      </c>
      <c r="C14" s="1">
        <f t="shared" si="5"/>
        <v>2650</v>
      </c>
      <c r="D14" s="1" t="str">
        <f t="shared" si="6"/>
        <v>Silica sand</v>
      </c>
      <c r="E14">
        <f t="shared" si="7"/>
        <v>1000</v>
      </c>
      <c r="F14">
        <f t="shared" si="7"/>
        <v>9.9999999999999995E-7</v>
      </c>
      <c r="G14" s="5">
        <f t="shared" si="0"/>
        <v>31.622776601683789</v>
      </c>
      <c r="H14" s="1">
        <f t="shared" si="1"/>
        <v>6.1779878293639754E-5</v>
      </c>
      <c r="I14" s="1">
        <f t="shared" si="2"/>
        <v>3.9014483085528677E-2</v>
      </c>
      <c r="J14" s="1" t="str">
        <f t="shared" si="3"/>
        <v>NO</v>
      </c>
    </row>
    <row r="15" spans="1:10" ht="15" x14ac:dyDescent="0.25">
      <c r="A15" s="1">
        <f t="shared" si="8"/>
        <v>0.01</v>
      </c>
      <c r="B15" s="1">
        <f t="shared" si="9"/>
        <v>1</v>
      </c>
      <c r="C15" s="1">
        <f t="shared" si="5"/>
        <v>2650</v>
      </c>
      <c r="D15" s="1" t="str">
        <f t="shared" si="6"/>
        <v>Silica sand</v>
      </c>
      <c r="E15">
        <f t="shared" si="7"/>
        <v>1000</v>
      </c>
      <c r="F15">
        <f t="shared" si="7"/>
        <v>9.9999999999999995E-7</v>
      </c>
      <c r="G15" s="5">
        <f t="shared" si="0"/>
        <v>3.1622776601683795</v>
      </c>
      <c r="H15" s="1">
        <f t="shared" si="1"/>
        <v>6.177987829363977E-4</v>
      </c>
      <c r="I15" s="1">
        <f t="shared" si="2"/>
        <v>4.4525742973620802E-2</v>
      </c>
      <c r="J15" s="1" t="str">
        <f t="shared" si="3"/>
        <v>NO</v>
      </c>
    </row>
    <row r="16" spans="1:10" ht="15" x14ac:dyDescent="0.25">
      <c r="A16" s="1">
        <f t="shared" si="8"/>
        <v>0.01</v>
      </c>
      <c r="B16" s="1">
        <f t="shared" si="9"/>
        <v>0.1</v>
      </c>
      <c r="C16" s="1">
        <f t="shared" si="5"/>
        <v>2650</v>
      </c>
      <c r="D16" s="1" t="str">
        <f t="shared" si="6"/>
        <v>Silica sand</v>
      </c>
      <c r="E16">
        <f t="shared" si="7"/>
        <v>1000</v>
      </c>
      <c r="F16">
        <f t="shared" si="7"/>
        <v>9.9999999999999995E-7</v>
      </c>
      <c r="G16" s="5">
        <f t="shared" si="0"/>
        <v>0.31622776601683794</v>
      </c>
      <c r="H16" s="1">
        <f t="shared" si="1"/>
        <v>6.1779878293639753E-3</v>
      </c>
      <c r="I16" s="1">
        <f t="shared" si="2"/>
        <v>0.35928538423626077</v>
      </c>
      <c r="J16" s="1" t="str">
        <f t="shared" si="3"/>
        <v>NO</v>
      </c>
    </row>
    <row r="17" spans="1:10" ht="15" x14ac:dyDescent="0.25">
      <c r="A17" s="1">
        <f t="shared" si="8"/>
        <v>0.01</v>
      </c>
      <c r="B17" s="1">
        <f t="shared" si="9"/>
        <v>0.01</v>
      </c>
      <c r="C17" s="1">
        <f t="shared" si="5"/>
        <v>2650</v>
      </c>
      <c r="D17" s="1" t="str">
        <f t="shared" si="6"/>
        <v>Silica sand</v>
      </c>
      <c r="E17">
        <f t="shared" si="7"/>
        <v>1000</v>
      </c>
      <c r="F17">
        <f t="shared" si="7"/>
        <v>9.9999999999999995E-7</v>
      </c>
      <c r="G17" s="5">
        <f t="shared" si="0"/>
        <v>3.1622776601683798E-2</v>
      </c>
      <c r="H17" s="1">
        <f t="shared" si="1"/>
        <v>6.1779878293639762E-2</v>
      </c>
      <c r="I17" s="1">
        <f t="shared" si="2"/>
        <v>3.4113128518329701</v>
      </c>
      <c r="J17" s="1" t="str">
        <f t="shared" si="3"/>
        <v>NO (?)</v>
      </c>
    </row>
    <row r="18" spans="1:10" ht="15" x14ac:dyDescent="0.25">
      <c r="A18" s="1">
        <f t="shared" si="8"/>
        <v>1E-3</v>
      </c>
      <c r="B18" s="1">
        <f t="shared" si="9"/>
        <v>10</v>
      </c>
      <c r="C18" s="1">
        <f t="shared" si="5"/>
        <v>2650</v>
      </c>
      <c r="D18" s="1" t="str">
        <f t="shared" si="6"/>
        <v>Silica sand</v>
      </c>
      <c r="E18">
        <f t="shared" si="7"/>
        <v>1000</v>
      </c>
      <c r="F18">
        <f t="shared" si="7"/>
        <v>9.9999999999999995E-7</v>
      </c>
      <c r="G18" s="5">
        <f t="shared" si="0"/>
        <v>10.000000000000002</v>
      </c>
      <c r="H18" s="1">
        <f t="shared" si="1"/>
        <v>6.1779878293639757E-6</v>
      </c>
      <c r="I18" s="1">
        <f t="shared" si="2"/>
        <v>3.2517518799710474E-2</v>
      </c>
      <c r="J18" s="1" t="str">
        <f t="shared" si="3"/>
        <v>NO</v>
      </c>
    </row>
    <row r="19" spans="1:10" ht="15" x14ac:dyDescent="0.25">
      <c r="A19" s="1">
        <f t="shared" si="8"/>
        <v>1E-3</v>
      </c>
      <c r="B19" s="1">
        <f t="shared" si="9"/>
        <v>1</v>
      </c>
      <c r="C19" s="1">
        <f t="shared" si="5"/>
        <v>2650</v>
      </c>
      <c r="D19" s="1" t="str">
        <f t="shared" si="6"/>
        <v>Silica sand</v>
      </c>
      <c r="E19">
        <f t="shared" si="7"/>
        <v>1000</v>
      </c>
      <c r="F19">
        <f t="shared" si="7"/>
        <v>9.9999999999999995E-7</v>
      </c>
      <c r="G19" s="5">
        <f t="shared" si="0"/>
        <v>1</v>
      </c>
      <c r="H19" s="1">
        <f t="shared" si="1"/>
        <v>6.1779878293639768E-5</v>
      </c>
      <c r="I19" s="1">
        <f t="shared" si="2"/>
        <v>0.1166</v>
      </c>
      <c r="J19" s="1" t="str">
        <f t="shared" si="3"/>
        <v>NO</v>
      </c>
    </row>
    <row r="20" spans="1:10" ht="15" x14ac:dyDescent="0.25">
      <c r="A20" s="1">
        <f t="shared" si="8"/>
        <v>1E-3</v>
      </c>
      <c r="B20" s="1">
        <f t="shared" si="9"/>
        <v>0.1</v>
      </c>
      <c r="C20" s="1">
        <f t="shared" si="5"/>
        <v>2650</v>
      </c>
      <c r="D20" s="1" t="str">
        <f t="shared" si="6"/>
        <v>Silica sand</v>
      </c>
      <c r="E20">
        <f t="shared" si="7"/>
        <v>1000</v>
      </c>
      <c r="F20">
        <f t="shared" si="7"/>
        <v>9.9999999999999995E-7</v>
      </c>
      <c r="G20" s="5">
        <f t="shared" si="0"/>
        <v>0.10000000000000002</v>
      </c>
      <c r="H20" s="1">
        <f t="shared" si="1"/>
        <v>6.177987829363976E-4</v>
      </c>
      <c r="I20" s="1">
        <f t="shared" si="2"/>
        <v>1.1070839393293097</v>
      </c>
      <c r="J20" s="1" t="str">
        <f t="shared" si="3"/>
        <v>NO</v>
      </c>
    </row>
    <row r="21" spans="1:10" ht="15" x14ac:dyDescent="0.25">
      <c r="A21" s="1">
        <f t="shared" si="8"/>
        <v>1E-3</v>
      </c>
      <c r="B21" s="1">
        <f t="shared" si="9"/>
        <v>0.01</v>
      </c>
      <c r="C21" s="1">
        <f t="shared" si="5"/>
        <v>2650</v>
      </c>
      <c r="D21" s="1" t="str">
        <f t="shared" si="6"/>
        <v>Silica sand</v>
      </c>
      <c r="E21">
        <f t="shared" si="7"/>
        <v>1000</v>
      </c>
      <c r="F21">
        <f t="shared" si="7"/>
        <v>9.9999999999999995E-7</v>
      </c>
      <c r="G21" s="5">
        <f t="shared" si="0"/>
        <v>0.01</v>
      </c>
      <c r="H21" s="1">
        <f t="shared" si="1"/>
        <v>6.1779878293639762E-3</v>
      </c>
      <c r="I21" s="1">
        <f t="shared" si="2"/>
        <v>10.511448102237589</v>
      </c>
      <c r="J21" s="1" t="str">
        <f t="shared" si="3"/>
        <v>NO (?)</v>
      </c>
    </row>
    <row r="22" spans="1:10" ht="15" x14ac:dyDescent="0.25">
      <c r="A22" s="1">
        <f t="shared" si="8"/>
        <v>1E-4</v>
      </c>
      <c r="B22" s="1">
        <f t="shared" si="9"/>
        <v>10</v>
      </c>
      <c r="C22" s="1">
        <f t="shared" si="5"/>
        <v>2650</v>
      </c>
      <c r="D22" s="1" t="str">
        <f t="shared" si="6"/>
        <v>Silica sand</v>
      </c>
      <c r="E22">
        <f t="shared" si="7"/>
        <v>1000</v>
      </c>
      <c r="F22">
        <f t="shared" si="7"/>
        <v>9.9999999999999995E-7</v>
      </c>
      <c r="G22" s="5">
        <f t="shared" si="0"/>
        <v>3.1622776601683795</v>
      </c>
      <c r="H22" s="1">
        <f t="shared" si="1"/>
        <v>6.1779878293639764E-7</v>
      </c>
      <c r="I22" s="1">
        <f t="shared" si="2"/>
        <v>4.4525742973620802E-2</v>
      </c>
      <c r="J22" s="1" t="str">
        <f t="shared" si="3"/>
        <v>NO</v>
      </c>
    </row>
    <row r="23" spans="1:10" ht="15" x14ac:dyDescent="0.25">
      <c r="A23" s="1">
        <f t="shared" si="8"/>
        <v>1E-4</v>
      </c>
      <c r="B23" s="1">
        <f t="shared" si="9"/>
        <v>1</v>
      </c>
      <c r="C23" s="1">
        <f t="shared" si="5"/>
        <v>2650</v>
      </c>
      <c r="D23" s="1" t="str">
        <f t="shared" si="6"/>
        <v>Silica sand</v>
      </c>
      <c r="E23">
        <f t="shared" si="7"/>
        <v>1000</v>
      </c>
      <c r="F23">
        <f t="shared" si="7"/>
        <v>9.9999999999999995E-7</v>
      </c>
      <c r="G23" s="5">
        <f t="shared" si="0"/>
        <v>0.31622776601683794</v>
      </c>
      <c r="H23" s="1">
        <f t="shared" si="1"/>
        <v>6.1779878293639766E-6</v>
      </c>
      <c r="I23" s="1">
        <f t="shared" si="2"/>
        <v>0.35928538423626077</v>
      </c>
      <c r="J23" s="1" t="str">
        <f t="shared" si="3"/>
        <v>NO</v>
      </c>
    </row>
    <row r="24" spans="1:10" ht="15" x14ac:dyDescent="0.25">
      <c r="A24" s="1">
        <f t="shared" si="8"/>
        <v>1E-4</v>
      </c>
      <c r="B24" s="1">
        <f t="shared" si="9"/>
        <v>0.1</v>
      </c>
      <c r="C24" s="1">
        <f t="shared" si="5"/>
        <v>2650</v>
      </c>
      <c r="D24" s="1" t="str">
        <f t="shared" si="6"/>
        <v>Silica sand</v>
      </c>
      <c r="E24">
        <f t="shared" si="7"/>
        <v>1000</v>
      </c>
      <c r="F24">
        <f t="shared" si="7"/>
        <v>9.9999999999999995E-7</v>
      </c>
      <c r="G24" s="5">
        <f t="shared" si="0"/>
        <v>3.1622776601683798E-2</v>
      </c>
      <c r="H24" s="1">
        <f t="shared" si="1"/>
        <v>6.1779878293639754E-5</v>
      </c>
      <c r="I24" s="1">
        <f t="shared" si="2"/>
        <v>3.4113128518329701</v>
      </c>
      <c r="J24" s="1" t="str">
        <f t="shared" si="3"/>
        <v>NO (?)</v>
      </c>
    </row>
    <row r="25" spans="1:10" ht="15" x14ac:dyDescent="0.25">
      <c r="A25" s="1">
        <f t="shared" si="8"/>
        <v>1E-4</v>
      </c>
      <c r="B25" s="1">
        <f t="shared" si="9"/>
        <v>0.01</v>
      </c>
      <c r="C25" s="1">
        <f t="shared" si="5"/>
        <v>2650</v>
      </c>
      <c r="D25" s="1" t="str">
        <f t="shared" si="6"/>
        <v>Silica sand</v>
      </c>
      <c r="E25">
        <f t="shared" si="7"/>
        <v>1000</v>
      </c>
      <c r="F25">
        <f t="shared" si="7"/>
        <v>9.9999999999999995E-7</v>
      </c>
      <c r="G25" s="5">
        <f t="shared" si="0"/>
        <v>3.1622776601683798E-3</v>
      </c>
      <c r="H25" s="1">
        <f t="shared" si="1"/>
        <v>6.177987829363976E-4</v>
      </c>
      <c r="I25" s="1">
        <f t="shared" si="2"/>
        <v>32.389448287237997</v>
      </c>
      <c r="J25" s="1" t="str">
        <f t="shared" si="3"/>
        <v>NO (?)</v>
      </c>
    </row>
    <row r="26" spans="1:10" ht="15" x14ac:dyDescent="0.25">
      <c r="A26" s="1">
        <f t="shared" si="8"/>
        <v>1.0000000000000001E-5</v>
      </c>
      <c r="B26" s="1">
        <f t="shared" si="9"/>
        <v>10</v>
      </c>
      <c r="C26" s="1">
        <f t="shared" si="5"/>
        <v>2650</v>
      </c>
      <c r="D26" s="1" t="str">
        <f t="shared" si="6"/>
        <v>Silica sand</v>
      </c>
      <c r="E26">
        <f t="shared" si="7"/>
        <v>1000</v>
      </c>
      <c r="F26">
        <f t="shared" si="7"/>
        <v>9.9999999999999995E-7</v>
      </c>
      <c r="G26" s="5">
        <f t="shared" si="0"/>
        <v>1</v>
      </c>
      <c r="H26" s="1">
        <f t="shared" si="1"/>
        <v>6.1779878293639769E-8</v>
      </c>
      <c r="I26" s="1">
        <f t="shared" si="2"/>
        <v>0.1166</v>
      </c>
      <c r="J26" s="1" t="str">
        <f t="shared" si="3"/>
        <v>NO</v>
      </c>
    </row>
    <row r="27" spans="1:10" ht="15" x14ac:dyDescent="0.25">
      <c r="A27" s="1">
        <f t="shared" si="8"/>
        <v>1.0000000000000001E-5</v>
      </c>
      <c r="B27" s="1">
        <f t="shared" si="9"/>
        <v>1</v>
      </c>
      <c r="C27" s="1">
        <f t="shared" si="5"/>
        <v>2650</v>
      </c>
      <c r="D27" s="1" t="str">
        <f t="shared" si="6"/>
        <v>Silica sand</v>
      </c>
      <c r="E27">
        <f t="shared" si="7"/>
        <v>1000</v>
      </c>
      <c r="F27">
        <f t="shared" si="7"/>
        <v>9.9999999999999995E-7</v>
      </c>
      <c r="G27" s="5">
        <f t="shared" si="0"/>
        <v>0.10000000000000002</v>
      </c>
      <c r="H27" s="1">
        <f t="shared" si="1"/>
        <v>6.1779878293639774E-7</v>
      </c>
      <c r="I27" s="1">
        <f t="shared" si="2"/>
        <v>1.1070839393293097</v>
      </c>
      <c r="J27" s="1" t="str">
        <f t="shared" si="3"/>
        <v>NO</v>
      </c>
    </row>
    <row r="28" spans="1:10" ht="15" x14ac:dyDescent="0.25">
      <c r="A28" s="1">
        <f t="shared" si="8"/>
        <v>1.0000000000000001E-5</v>
      </c>
      <c r="B28" s="1">
        <f t="shared" si="9"/>
        <v>0.1</v>
      </c>
      <c r="C28" s="1">
        <f t="shared" si="5"/>
        <v>2650</v>
      </c>
      <c r="D28" s="1" t="str">
        <f t="shared" si="6"/>
        <v>Silica sand</v>
      </c>
      <c r="E28">
        <f t="shared" si="7"/>
        <v>1000</v>
      </c>
      <c r="F28">
        <f t="shared" si="7"/>
        <v>9.9999999999999995E-7</v>
      </c>
      <c r="G28" s="5">
        <f t="shared" si="0"/>
        <v>0.01</v>
      </c>
      <c r="H28" s="1">
        <f t="shared" si="1"/>
        <v>6.1779878293639757E-6</v>
      </c>
      <c r="I28" s="1">
        <f t="shared" si="2"/>
        <v>10.511448102237589</v>
      </c>
      <c r="J28" s="1" t="str">
        <f t="shared" si="3"/>
        <v>NO (?)</v>
      </c>
    </row>
    <row r="29" spans="1:10" ht="15" x14ac:dyDescent="0.25">
      <c r="A29" s="1">
        <f t="shared" si="8"/>
        <v>1.0000000000000001E-5</v>
      </c>
      <c r="B29" s="1">
        <f t="shared" si="9"/>
        <v>0.01</v>
      </c>
      <c r="C29" s="1">
        <f t="shared" si="5"/>
        <v>2650</v>
      </c>
      <c r="D29" s="1" t="str">
        <f t="shared" si="6"/>
        <v>Silica sand</v>
      </c>
      <c r="E29">
        <f t="shared" si="7"/>
        <v>1000</v>
      </c>
      <c r="F29">
        <f t="shared" si="7"/>
        <v>9.9999999999999995E-7</v>
      </c>
      <c r="G29" s="5">
        <f t="shared" si="0"/>
        <v>1.0000000000000002E-3</v>
      </c>
      <c r="H29" s="1">
        <f t="shared" si="1"/>
        <v>6.1779878293639768E-5</v>
      </c>
      <c r="I29" s="1">
        <f t="shared" si="2"/>
        <v>99.803219323162892</v>
      </c>
      <c r="J29" s="1" t="str">
        <f t="shared" si="3"/>
        <v>NO (?)</v>
      </c>
    </row>
    <row r="30" spans="1:10" ht="15" x14ac:dyDescent="0.25">
      <c r="A30" s="1">
        <f>A26/10</f>
        <v>1.0000000000000002E-6</v>
      </c>
      <c r="B30" s="1">
        <f t="shared" si="9"/>
        <v>10</v>
      </c>
      <c r="C30" s="1">
        <f t="shared" si="5"/>
        <v>2650</v>
      </c>
      <c r="D30" s="1" t="str">
        <f t="shared" si="6"/>
        <v>Silica sand</v>
      </c>
      <c r="E30">
        <f t="shared" si="7"/>
        <v>1000</v>
      </c>
      <c r="F30">
        <f t="shared" si="7"/>
        <v>9.9999999999999995E-7</v>
      </c>
      <c r="G30" s="5">
        <f t="shared" si="0"/>
        <v>0.31622776601683794</v>
      </c>
      <c r="H30" s="1">
        <f t="shared" si="1"/>
        <v>6.1779878293639772E-9</v>
      </c>
      <c r="I30" s="1">
        <f t="shared" si="2"/>
        <v>0.35928538423626077</v>
      </c>
      <c r="J30" s="1" t="str">
        <f t="shared" si="3"/>
        <v>NO</v>
      </c>
    </row>
    <row r="31" spans="1:10" ht="15" x14ac:dyDescent="0.25">
      <c r="A31" s="1">
        <f t="shared" si="8"/>
        <v>1.0000000000000002E-6</v>
      </c>
      <c r="B31" s="1">
        <f t="shared" si="9"/>
        <v>1</v>
      </c>
      <c r="C31" s="1">
        <f t="shared" si="5"/>
        <v>2650</v>
      </c>
      <c r="D31" s="1" t="str">
        <f t="shared" si="6"/>
        <v>Silica sand</v>
      </c>
      <c r="E31">
        <f t="shared" si="7"/>
        <v>1000</v>
      </c>
      <c r="F31">
        <f t="shared" si="7"/>
        <v>9.9999999999999995E-7</v>
      </c>
      <c r="G31" s="5">
        <f t="shared" si="0"/>
        <v>3.1622776601683798E-2</v>
      </c>
      <c r="H31" s="1">
        <f t="shared" si="1"/>
        <v>6.1779878293639782E-8</v>
      </c>
      <c r="I31" s="1">
        <f t="shared" si="2"/>
        <v>3.4113128518329701</v>
      </c>
      <c r="J31" s="1" t="str">
        <f t="shared" si="3"/>
        <v>NO (?)</v>
      </c>
    </row>
    <row r="32" spans="1:10" ht="15" x14ac:dyDescent="0.25">
      <c r="A32" s="1">
        <f t="shared" si="8"/>
        <v>1.0000000000000002E-6</v>
      </c>
      <c r="B32" s="1">
        <f t="shared" si="9"/>
        <v>0.1</v>
      </c>
      <c r="C32" s="1">
        <f t="shared" si="5"/>
        <v>2650</v>
      </c>
      <c r="D32" s="1" t="str">
        <f t="shared" si="6"/>
        <v>Silica sand</v>
      </c>
      <c r="E32">
        <f t="shared" si="7"/>
        <v>1000</v>
      </c>
      <c r="F32">
        <f t="shared" si="7"/>
        <v>9.9999999999999995E-7</v>
      </c>
      <c r="G32" s="5">
        <f t="shared" si="0"/>
        <v>3.1622776601683798E-3</v>
      </c>
      <c r="H32" s="1">
        <f t="shared" si="1"/>
        <v>6.1779878293639764E-7</v>
      </c>
      <c r="I32" s="1">
        <f t="shared" si="2"/>
        <v>32.389448287237997</v>
      </c>
      <c r="J32" s="1" t="str">
        <f t="shared" si="3"/>
        <v>NO (?)</v>
      </c>
    </row>
    <row r="33" spans="1:10" ht="15" x14ac:dyDescent="0.25">
      <c r="A33" s="1">
        <f t="shared" si="8"/>
        <v>1.0000000000000002E-6</v>
      </c>
      <c r="B33" s="1">
        <f t="shared" si="9"/>
        <v>0.01</v>
      </c>
      <c r="C33" s="1">
        <f t="shared" si="5"/>
        <v>2650</v>
      </c>
      <c r="D33" s="1" t="str">
        <f t="shared" si="6"/>
        <v>Silica sand</v>
      </c>
      <c r="E33">
        <f t="shared" si="7"/>
        <v>1000</v>
      </c>
      <c r="F33">
        <f t="shared" si="7"/>
        <v>9.9999999999999995E-7</v>
      </c>
      <c r="G33" s="5">
        <f t="shared" si="0"/>
        <v>3.1622776601683794E-4</v>
      </c>
      <c r="H33" s="1">
        <f t="shared" si="1"/>
        <v>6.1779878293639766E-6</v>
      </c>
      <c r="I33" s="1">
        <f t="shared" si="2"/>
        <v>307.52862780907736</v>
      </c>
      <c r="J33" s="1" t="str">
        <f t="shared" si="3"/>
        <v>NO (?)</v>
      </c>
    </row>
    <row r="34" spans="1:10" ht="15" x14ac:dyDescent="0.25">
      <c r="A34" s="1">
        <f t="shared" si="8"/>
        <v>1.0000000000000002E-7</v>
      </c>
      <c r="B34" s="1">
        <f t="shared" si="9"/>
        <v>10</v>
      </c>
      <c r="C34" s="1">
        <f t="shared" si="5"/>
        <v>2650</v>
      </c>
      <c r="D34" s="1" t="str">
        <f t="shared" si="6"/>
        <v>Silica sand</v>
      </c>
      <c r="E34">
        <f t="shared" si="7"/>
        <v>1000</v>
      </c>
      <c r="F34">
        <f t="shared" si="7"/>
        <v>9.9999999999999995E-7</v>
      </c>
      <c r="G34" s="5">
        <f t="shared" si="0"/>
        <v>0.10000000000000002</v>
      </c>
      <c r="H34" s="1">
        <f t="shared" si="1"/>
        <v>6.1779878293639772E-10</v>
      </c>
      <c r="I34" s="1">
        <f t="shared" si="2"/>
        <v>1.1070839393293097</v>
      </c>
      <c r="J34" s="1" t="str">
        <f t="shared" si="3"/>
        <v>NO</v>
      </c>
    </row>
    <row r="35" spans="1:10" ht="15" x14ac:dyDescent="0.25">
      <c r="A35" s="1">
        <f t="shared" si="8"/>
        <v>1.0000000000000002E-7</v>
      </c>
      <c r="B35" s="1">
        <f t="shared" si="9"/>
        <v>1</v>
      </c>
      <c r="C35" s="1">
        <f t="shared" si="5"/>
        <v>2650</v>
      </c>
      <c r="D35" s="1" t="str">
        <f t="shared" si="6"/>
        <v>Silica sand</v>
      </c>
      <c r="E35">
        <f t="shared" si="7"/>
        <v>1000</v>
      </c>
      <c r="F35">
        <f t="shared" si="7"/>
        <v>9.9999999999999995E-7</v>
      </c>
      <c r="G35" s="5">
        <f t="shared" si="0"/>
        <v>0.01</v>
      </c>
      <c r="H35" s="1">
        <f t="shared" si="1"/>
        <v>6.1779878293639781E-9</v>
      </c>
      <c r="I35" s="1">
        <f t="shared" si="2"/>
        <v>10.511448102237589</v>
      </c>
      <c r="J35" s="1" t="str">
        <f t="shared" si="3"/>
        <v>NO (?)</v>
      </c>
    </row>
    <row r="36" spans="1:10" ht="15" x14ac:dyDescent="0.25">
      <c r="A36" s="1">
        <f t="shared" si="8"/>
        <v>1.0000000000000002E-7</v>
      </c>
      <c r="B36" s="1">
        <f t="shared" si="9"/>
        <v>0.1</v>
      </c>
      <c r="C36" s="1">
        <f t="shared" si="5"/>
        <v>2650</v>
      </c>
      <c r="D36" s="1" t="str">
        <f t="shared" si="6"/>
        <v>Silica sand</v>
      </c>
      <c r="E36">
        <f t="shared" si="7"/>
        <v>1000</v>
      </c>
      <c r="F36">
        <f t="shared" si="7"/>
        <v>9.9999999999999995E-7</v>
      </c>
      <c r="G36" s="5">
        <f t="shared" si="0"/>
        <v>1.0000000000000002E-3</v>
      </c>
      <c r="H36" s="1">
        <f t="shared" si="1"/>
        <v>6.1779878293639769E-8</v>
      </c>
      <c r="I36" s="1">
        <f t="shared" si="2"/>
        <v>99.803219323162892</v>
      </c>
      <c r="J36" s="1" t="str">
        <f t="shared" si="3"/>
        <v>NO (?)</v>
      </c>
    </row>
    <row r="37" spans="1:10" x14ac:dyDescent="0.3">
      <c r="A37" s="1">
        <f t="shared" si="8"/>
        <v>1.0000000000000002E-7</v>
      </c>
      <c r="B37" s="1">
        <f t="shared" si="9"/>
        <v>0.01</v>
      </c>
      <c r="C37" s="1">
        <f t="shared" si="5"/>
        <v>2650</v>
      </c>
      <c r="D37" s="1" t="str">
        <f t="shared" si="6"/>
        <v>Silica sand</v>
      </c>
      <c r="E37">
        <f t="shared" si="7"/>
        <v>1000</v>
      </c>
      <c r="F37">
        <f t="shared" si="7"/>
        <v>9.9999999999999995E-7</v>
      </c>
      <c r="G37" s="5">
        <f t="shared" si="0"/>
        <v>1E-4</v>
      </c>
      <c r="H37" s="1">
        <f t="shared" si="1"/>
        <v>6.1779878293639774E-7</v>
      </c>
      <c r="I37" s="1">
        <f t="shared" si="2"/>
        <v>947.6032693484924</v>
      </c>
      <c r="J37" s="1" t="str">
        <f t="shared" si="3"/>
        <v>NO (?)</v>
      </c>
    </row>
    <row r="38" spans="1:10" x14ac:dyDescent="0.3">
      <c r="A38" s="1">
        <f t="shared" si="8"/>
        <v>1.0000000000000002E-8</v>
      </c>
      <c r="B38" s="1">
        <f t="shared" si="9"/>
        <v>10</v>
      </c>
      <c r="C38" s="1">
        <f t="shared" si="5"/>
        <v>2650</v>
      </c>
      <c r="D38" s="1" t="str">
        <f t="shared" si="6"/>
        <v>Silica sand</v>
      </c>
      <c r="E38">
        <f t="shared" si="7"/>
        <v>1000</v>
      </c>
      <c r="F38">
        <f t="shared" si="7"/>
        <v>9.9999999999999995E-7</v>
      </c>
      <c r="G38" s="5">
        <f t="shared" si="0"/>
        <v>3.1622776601683798E-2</v>
      </c>
      <c r="H38" s="1">
        <f t="shared" si="1"/>
        <v>6.1779878293639772E-11</v>
      </c>
      <c r="I38" s="1">
        <f t="shared" si="2"/>
        <v>3.4113128518329701</v>
      </c>
      <c r="J38" s="1" t="str">
        <f t="shared" si="3"/>
        <v>NO (?)</v>
      </c>
    </row>
    <row r="39" spans="1:10" x14ac:dyDescent="0.3">
      <c r="A39" s="1">
        <f>A35/10</f>
        <v>1.0000000000000002E-8</v>
      </c>
      <c r="B39" s="1">
        <f t="shared" si="9"/>
        <v>1</v>
      </c>
      <c r="C39" s="1">
        <f t="shared" si="5"/>
        <v>2650</v>
      </c>
      <c r="D39" s="1" t="str">
        <f t="shared" si="6"/>
        <v>Silica sand</v>
      </c>
      <c r="E39">
        <f t="shared" si="7"/>
        <v>1000</v>
      </c>
      <c r="F39">
        <f t="shared" si="7"/>
        <v>9.9999999999999995E-7</v>
      </c>
      <c r="G39" s="5">
        <f t="shared" si="0"/>
        <v>3.1622776601683798E-3</v>
      </c>
      <c r="H39" s="1">
        <f t="shared" si="1"/>
        <v>6.1779878293639783E-10</v>
      </c>
      <c r="I39" s="1">
        <f t="shared" si="2"/>
        <v>32.389448287237997</v>
      </c>
      <c r="J39" s="1" t="str">
        <f t="shared" si="3"/>
        <v>NO (?)</v>
      </c>
    </row>
    <row r="40" spans="1:10" x14ac:dyDescent="0.3">
      <c r="A40" s="1">
        <f t="shared" si="8"/>
        <v>1.0000000000000002E-8</v>
      </c>
      <c r="B40" s="1">
        <f t="shared" si="9"/>
        <v>0.1</v>
      </c>
      <c r="C40" s="1">
        <f t="shared" si="5"/>
        <v>2650</v>
      </c>
      <c r="D40" s="1" t="str">
        <f t="shared" si="6"/>
        <v>Silica sand</v>
      </c>
      <c r="E40">
        <f t="shared" si="7"/>
        <v>1000</v>
      </c>
      <c r="F40">
        <f t="shared" si="7"/>
        <v>9.9999999999999995E-7</v>
      </c>
      <c r="G40" s="5">
        <f t="shared" si="0"/>
        <v>3.1622776601683794E-4</v>
      </c>
      <c r="H40" s="1">
        <f t="shared" si="1"/>
        <v>6.1779878293639764E-9</v>
      </c>
      <c r="I40" s="1">
        <f t="shared" si="2"/>
        <v>307.52862780907736</v>
      </c>
      <c r="J40" s="1" t="str">
        <f t="shared" si="3"/>
        <v>NO (?)</v>
      </c>
    </row>
    <row r="41" spans="1:10" x14ac:dyDescent="0.3">
      <c r="A41" s="1">
        <f t="shared" si="8"/>
        <v>1.0000000000000002E-8</v>
      </c>
      <c r="B41" s="1">
        <f t="shared" si="9"/>
        <v>0.01</v>
      </c>
      <c r="C41" s="1">
        <f t="shared" si="5"/>
        <v>2650</v>
      </c>
      <c r="D41" s="1" t="str">
        <f t="shared" si="6"/>
        <v>Silica sand</v>
      </c>
      <c r="E41">
        <f t="shared" si="7"/>
        <v>1000</v>
      </c>
      <c r="F41">
        <f t="shared" si="7"/>
        <v>9.9999999999999995E-7</v>
      </c>
      <c r="G41" s="5">
        <f t="shared" si="0"/>
        <v>3.1622776601683802E-5</v>
      </c>
      <c r="H41" s="1">
        <f t="shared" si="1"/>
        <v>6.1779878293639769E-8</v>
      </c>
      <c r="I41" s="1">
        <f t="shared" si="2"/>
        <v>2919.8971246261585</v>
      </c>
      <c r="J41" s="1" t="str">
        <f t="shared" si="3"/>
        <v>NO (?)</v>
      </c>
    </row>
    <row r="42" spans="1:10" x14ac:dyDescent="0.3">
      <c r="A42" s="1">
        <f t="shared" si="8"/>
        <v>1.0000000000000003E-9</v>
      </c>
      <c r="B42" s="1">
        <f t="shared" si="9"/>
        <v>10</v>
      </c>
      <c r="C42" s="1">
        <f t="shared" si="5"/>
        <v>2650</v>
      </c>
      <c r="D42" s="1" t="str">
        <f t="shared" si="6"/>
        <v>Silica sand</v>
      </c>
      <c r="E42">
        <f t="shared" si="7"/>
        <v>1000</v>
      </c>
      <c r="F42">
        <f t="shared" si="7"/>
        <v>9.9999999999999995E-7</v>
      </c>
      <c r="G42" s="5">
        <f t="shared" si="0"/>
        <v>1.0000000000000002E-2</v>
      </c>
      <c r="H42" s="1">
        <f t="shared" si="1"/>
        <v>6.1779878293639771E-12</v>
      </c>
      <c r="I42" s="1">
        <f t="shared" si="2"/>
        <v>10.511448102237589</v>
      </c>
      <c r="J42" s="1" t="str">
        <f t="shared" si="3"/>
        <v>NO (?)</v>
      </c>
    </row>
    <row r="43" spans="1:10" x14ac:dyDescent="0.3">
      <c r="A43" s="1">
        <f t="shared" si="8"/>
        <v>1.0000000000000003E-9</v>
      </c>
      <c r="B43" s="1">
        <f t="shared" si="9"/>
        <v>1</v>
      </c>
      <c r="C43" s="1">
        <f t="shared" si="5"/>
        <v>2650</v>
      </c>
      <c r="D43" s="1" t="str">
        <f t="shared" si="6"/>
        <v>Silica sand</v>
      </c>
      <c r="E43">
        <f t="shared" si="7"/>
        <v>1000</v>
      </c>
      <c r="F43">
        <f t="shared" si="7"/>
        <v>9.9999999999999995E-7</v>
      </c>
      <c r="G43" s="5">
        <f t="shared" si="0"/>
        <v>1.0000000000000002E-3</v>
      </c>
      <c r="H43" s="1">
        <f t="shared" si="1"/>
        <v>6.1779878293639785E-11</v>
      </c>
      <c r="I43" s="1">
        <f t="shared" si="2"/>
        <v>99.803219323162892</v>
      </c>
      <c r="J43" s="1" t="str">
        <f t="shared" si="3"/>
        <v>NO (?)</v>
      </c>
    </row>
    <row r="44" spans="1:10" x14ac:dyDescent="0.3">
      <c r="A44" s="1">
        <f t="shared" si="8"/>
        <v>1.0000000000000003E-9</v>
      </c>
      <c r="B44" s="1">
        <f t="shared" si="9"/>
        <v>0.1</v>
      </c>
      <c r="C44" s="1">
        <f t="shared" si="5"/>
        <v>2650</v>
      </c>
      <c r="D44" s="1" t="str">
        <f t="shared" si="6"/>
        <v>Silica sand</v>
      </c>
      <c r="E44">
        <f t="shared" si="7"/>
        <v>1000</v>
      </c>
      <c r="F44">
        <f t="shared" si="7"/>
        <v>9.9999999999999995E-7</v>
      </c>
      <c r="G44" s="5">
        <f t="shared" si="0"/>
        <v>1.0000000000000002E-4</v>
      </c>
      <c r="H44" s="1">
        <f t="shared" si="1"/>
        <v>6.1779878293639772E-10</v>
      </c>
      <c r="I44" s="1">
        <f t="shared" si="2"/>
        <v>947.6032693484924</v>
      </c>
      <c r="J44" s="1" t="str">
        <f t="shared" si="3"/>
        <v>NO (?)</v>
      </c>
    </row>
    <row r="45" spans="1:10" x14ac:dyDescent="0.3">
      <c r="A45" s="1">
        <f t="shared" si="8"/>
        <v>1.0000000000000003E-9</v>
      </c>
      <c r="B45" s="1">
        <f t="shared" si="9"/>
        <v>0.01</v>
      </c>
      <c r="C45" s="1">
        <f t="shared" si="5"/>
        <v>2650</v>
      </c>
      <c r="D45" s="1" t="str">
        <f t="shared" si="6"/>
        <v>Silica sand</v>
      </c>
      <c r="E45">
        <f t="shared" si="7"/>
        <v>1000</v>
      </c>
      <c r="F45">
        <f t="shared" si="7"/>
        <v>9.9999999999999995E-7</v>
      </c>
      <c r="G45" s="5">
        <f t="shared" si="0"/>
        <v>1.0000000000000003E-5</v>
      </c>
      <c r="H45" s="1">
        <f t="shared" si="1"/>
        <v>6.1779878293639772E-9</v>
      </c>
      <c r="I45" s="1">
        <f t="shared" si="2"/>
        <v>8997.2243597912893</v>
      </c>
      <c r="J45" s="1" t="str">
        <f t="shared" si="3"/>
        <v>NO (?)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H31" sqref="H31"/>
    </sheetView>
  </sheetViews>
  <sheetFormatPr defaultRowHeight="14.4" x14ac:dyDescent="0.3"/>
  <cols>
    <col min="1" max="1" width="20.44140625" customWidth="1"/>
    <col min="2" max="2" width="16.6640625" customWidth="1"/>
  </cols>
  <sheetData>
    <row r="1" spans="1:2" ht="16.5" customHeight="1" x14ac:dyDescent="0.25">
      <c r="A1" s="2" t="s">
        <v>23</v>
      </c>
    </row>
    <row r="3" spans="1:2" ht="30" x14ac:dyDescent="0.25">
      <c r="A3" s="9" t="s">
        <v>21</v>
      </c>
      <c r="B3" s="9" t="s">
        <v>22</v>
      </c>
    </row>
    <row r="4" spans="1:2" ht="15" x14ac:dyDescent="0.25">
      <c r="A4">
        <v>0.2</v>
      </c>
      <c r="B4">
        <v>0.56224959101886673</v>
      </c>
    </row>
    <row r="5" spans="1:2" ht="15" x14ac:dyDescent="0.25">
      <c r="A5">
        <v>0.4</v>
      </c>
      <c r="B5">
        <v>0.28554709482317714</v>
      </c>
    </row>
    <row r="6" spans="1:2" ht="15" x14ac:dyDescent="0.25">
      <c r="A6">
        <v>0.6</v>
      </c>
      <c r="B6">
        <v>0.19211076875776442</v>
      </c>
    </row>
    <row r="7" spans="1:2" ht="15" x14ac:dyDescent="0.25">
      <c r="A7">
        <v>0.8</v>
      </c>
      <c r="B7">
        <v>0.14501948007503393</v>
      </c>
    </row>
    <row r="8" spans="1:2" ht="15" x14ac:dyDescent="0.25">
      <c r="A8">
        <v>1</v>
      </c>
      <c r="B8">
        <v>0.1166</v>
      </c>
    </row>
    <row r="9" spans="1:2" ht="15" x14ac:dyDescent="0.25">
      <c r="A9">
        <v>1.47</v>
      </c>
      <c r="B9">
        <v>8.0010846910709782E-2</v>
      </c>
    </row>
    <row r="10" spans="1:2" ht="15" x14ac:dyDescent="0.25">
      <c r="A10">
        <v>1.47</v>
      </c>
      <c r="B10">
        <v>8.0526522889458996E-2</v>
      </c>
    </row>
    <row r="11" spans="1:2" ht="15" x14ac:dyDescent="0.25">
      <c r="A11">
        <v>2</v>
      </c>
      <c r="B11">
        <v>6.096564899265064E-2</v>
      </c>
    </row>
    <row r="12" spans="1:2" ht="15" x14ac:dyDescent="0.25">
      <c r="A12">
        <v>4.0000000000000009</v>
      </c>
      <c r="B12">
        <v>3.9600616649453302E-2</v>
      </c>
    </row>
    <row r="13" spans="1:2" ht="15" x14ac:dyDescent="0.25">
      <c r="A13">
        <v>6.0000000000000009</v>
      </c>
      <c r="B13">
        <v>3.455412888350428E-2</v>
      </c>
    </row>
    <row r="14" spans="1:2" ht="15" x14ac:dyDescent="0.25">
      <c r="A14">
        <v>8.0000000000000018</v>
      </c>
      <c r="B14">
        <v>3.2908842823093656E-2</v>
      </c>
    </row>
    <row r="15" spans="1:2" ht="15" x14ac:dyDescent="0.25">
      <c r="A15">
        <v>10</v>
      </c>
      <c r="B15">
        <v>3.2517518799710474E-2</v>
      </c>
    </row>
    <row r="16" spans="1:2" ht="15" x14ac:dyDescent="0.25">
      <c r="A16">
        <v>10</v>
      </c>
      <c r="B16">
        <v>3.2570607363879768E-2</v>
      </c>
    </row>
    <row r="17" spans="1:6" ht="15" x14ac:dyDescent="0.25">
      <c r="A17">
        <v>20</v>
      </c>
      <c r="B17">
        <v>3.6310092937538417E-2</v>
      </c>
    </row>
    <row r="18" spans="1:6" ht="15" x14ac:dyDescent="0.25">
      <c r="A18">
        <v>40</v>
      </c>
      <c r="B18">
        <v>4.0478915066066136E-2</v>
      </c>
    </row>
    <row r="19" spans="1:6" ht="15" x14ac:dyDescent="0.25">
      <c r="A19">
        <v>60</v>
      </c>
      <c r="B19">
        <v>4.3136010203991985E-2</v>
      </c>
    </row>
    <row r="20" spans="1:6" ht="15" x14ac:dyDescent="0.25">
      <c r="A20">
        <v>80</v>
      </c>
      <c r="B20">
        <v>4.5126366593014791E-2</v>
      </c>
    </row>
    <row r="21" spans="1:6" ht="15" x14ac:dyDescent="0.25">
      <c r="A21">
        <v>100</v>
      </c>
      <c r="B21">
        <v>4.6733236301851049E-2</v>
      </c>
    </row>
    <row r="22" spans="1:6" ht="15" x14ac:dyDescent="0.25">
      <c r="A22">
        <v>200</v>
      </c>
      <c r="B22">
        <v>5.2098756846455832E-2</v>
      </c>
    </row>
    <row r="23" spans="1:6" ht="15" x14ac:dyDescent="0.25">
      <c r="A23">
        <v>400</v>
      </c>
      <c r="B23">
        <v>5.8080301723906484E-2</v>
      </c>
    </row>
    <row r="24" spans="1:6" ht="15" x14ac:dyDescent="0.25">
      <c r="A24">
        <v>400</v>
      </c>
      <c r="B24">
        <v>0.06</v>
      </c>
    </row>
    <row r="25" spans="1:6" ht="15" x14ac:dyDescent="0.25">
      <c r="A25">
        <v>600</v>
      </c>
      <c r="B25">
        <v>0.06</v>
      </c>
    </row>
    <row r="26" spans="1:6" x14ac:dyDescent="0.3">
      <c r="A26">
        <v>800</v>
      </c>
      <c r="B26">
        <v>0.06</v>
      </c>
    </row>
    <row r="27" spans="1:6" x14ac:dyDescent="0.3">
      <c r="A27">
        <v>1000</v>
      </c>
      <c r="B27">
        <v>0.06</v>
      </c>
      <c r="F27" s="12" t="s">
        <v>24</v>
      </c>
    </row>
  </sheetData>
  <hyperlinks>
    <hyperlink ref="F27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4.4" x14ac:dyDescent="0.3"/>
  <cols>
    <col min="1" max="1" width="29" customWidth="1"/>
    <col min="2" max="2" width="12.33203125" customWidth="1"/>
  </cols>
  <sheetData>
    <row r="1" spans="1:2" x14ac:dyDescent="0.3">
      <c r="A1" t="s">
        <v>46</v>
      </c>
    </row>
    <row r="2" spans="1:2" x14ac:dyDescent="0.3">
      <c r="A2" t="s">
        <v>47</v>
      </c>
    </row>
    <row r="4" spans="1:2" x14ac:dyDescent="0.3">
      <c r="A4" s="2" t="s">
        <v>9</v>
      </c>
    </row>
    <row r="5" spans="1:2" x14ac:dyDescent="0.3">
      <c r="A5" t="s">
        <v>10</v>
      </c>
      <c r="B5" s="22">
        <v>0.1</v>
      </c>
    </row>
    <row r="6" spans="1:2" x14ac:dyDescent="0.3">
      <c r="A6" t="s">
        <v>11</v>
      </c>
      <c r="B6" s="23">
        <v>0.1</v>
      </c>
    </row>
    <row r="7" spans="1:2" ht="16.8" x14ac:dyDescent="0.35">
      <c r="A7" t="s">
        <v>12</v>
      </c>
      <c r="B7" s="24">
        <v>2650</v>
      </c>
    </row>
    <row r="8" spans="1:2" ht="16.8" x14ac:dyDescent="0.35">
      <c r="A8" t="s">
        <v>14</v>
      </c>
      <c r="B8" s="24">
        <v>1000</v>
      </c>
    </row>
    <row r="9" spans="1:2" ht="16.2" x14ac:dyDescent="0.3">
      <c r="A9" t="s">
        <v>13</v>
      </c>
      <c r="B9" s="25">
        <v>1.004E-6</v>
      </c>
    </row>
    <row r="10" spans="1:2" x14ac:dyDescent="0.3">
      <c r="A10" t="s">
        <v>34</v>
      </c>
      <c r="B10" s="26">
        <v>0.7</v>
      </c>
    </row>
    <row r="12" spans="1:2" x14ac:dyDescent="0.3">
      <c r="A12" s="2" t="s">
        <v>17</v>
      </c>
    </row>
    <row r="13" spans="1:2" x14ac:dyDescent="0.3">
      <c r="A13" t="s">
        <v>35</v>
      </c>
      <c r="B13" s="17">
        <f>((B7-B8)/B8*(9.81/B9^2))^(1/3)*B6/1000</f>
        <v>2.5228717591473377</v>
      </c>
    </row>
    <row r="14" spans="1:2" x14ac:dyDescent="0.3">
      <c r="A14" s="5" t="s">
        <v>36</v>
      </c>
      <c r="B14" s="5">
        <f>SQRT(B5/B8)</f>
        <v>0.01</v>
      </c>
    </row>
    <row r="15" spans="1:2" ht="15.6" x14ac:dyDescent="0.35">
      <c r="A15" s="7" t="s">
        <v>37</v>
      </c>
      <c r="B15" s="6">
        <f>53.5*EXP(-0.65*B10)*B9/(5.65*EXP(-2.5*B10)*B6/1000)*(SQRT(1/4+(4*5.65*EXP(-2.5*B10)/(3*(53.5*EXP(-0.65*B10))^2)*B13^3)^(1/(0.7+0.9*B10)))-0.5)^(0.7+0.9*B10)</f>
        <v>5.9572708949840987E-3</v>
      </c>
    </row>
    <row r="16" spans="1:2" ht="30" x14ac:dyDescent="0.35">
      <c r="A16" s="18" t="s">
        <v>38</v>
      </c>
      <c r="B16" s="18">
        <f>B14/B15</f>
        <v>1.6786209954661953</v>
      </c>
    </row>
    <row r="17" spans="1:2" x14ac:dyDescent="0.3">
      <c r="A17" s="7" t="s">
        <v>39</v>
      </c>
      <c r="B17" s="8">
        <f>IF(B13&lt;=10,9.6674*B13^-1.57,0.4738*B13^-0.226)</f>
        <v>2.2611754580635202</v>
      </c>
    </row>
    <row r="18" spans="1:2" x14ac:dyDescent="0.3">
      <c r="A18" s="1" t="s">
        <v>2</v>
      </c>
      <c r="B18" s="19" t="str">
        <f>IF(B16&gt;B17,"YES","NO")</f>
        <v>NO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H28" sqref="H28"/>
    </sheetView>
  </sheetViews>
  <sheetFormatPr defaultRowHeight="14.4" x14ac:dyDescent="0.3"/>
  <cols>
    <col min="1" max="1" width="25" customWidth="1"/>
    <col min="2" max="2" width="21.5546875" customWidth="1"/>
    <col min="3" max="3" width="19.33203125" customWidth="1"/>
    <col min="4" max="4" width="21.77734375" customWidth="1"/>
    <col min="5" max="5" width="15.77734375" customWidth="1"/>
    <col min="6" max="6" width="17.33203125" customWidth="1"/>
  </cols>
  <sheetData>
    <row r="1" spans="1:7" ht="16.5" customHeight="1" x14ac:dyDescent="0.3">
      <c r="A1" s="2" t="s">
        <v>40</v>
      </c>
    </row>
    <row r="3" spans="1:7" s="2" customFormat="1" ht="31.8" x14ac:dyDescent="0.3">
      <c r="A3" s="9" t="s">
        <v>41</v>
      </c>
      <c r="B3" s="20" t="s">
        <v>42</v>
      </c>
      <c r="C3" s="20" t="s">
        <v>43</v>
      </c>
      <c r="D3" s="20" t="s">
        <v>44</v>
      </c>
      <c r="E3" s="9" t="s">
        <v>45</v>
      </c>
      <c r="F3" s="9" t="s">
        <v>39</v>
      </c>
      <c r="G3" s="9"/>
    </row>
    <row r="4" spans="1:7" x14ac:dyDescent="0.3">
      <c r="A4" s="18">
        <v>1.4999999999999999E-2</v>
      </c>
      <c r="B4" s="7">
        <v>2650</v>
      </c>
      <c r="C4" s="7">
        <v>1000</v>
      </c>
      <c r="D4" s="21">
        <v>1.004E-6</v>
      </c>
      <c r="E4" s="18">
        <f>((B4-C4)/C4*(9.81/D4^2))^(1/3)*A4/1000</f>
        <v>0.37843076387210062</v>
      </c>
      <c r="F4" s="18">
        <f>IF(E4&lt;=10,9.6674*E4^-1.57,0.4738*E4^-0.226)</f>
        <v>44.449920282108486</v>
      </c>
      <c r="G4" s="18"/>
    </row>
    <row r="5" spans="1:7" x14ac:dyDescent="0.3">
      <c r="A5" s="18">
        <v>0.02</v>
      </c>
      <c r="B5" s="7">
        <f>B4</f>
        <v>2650</v>
      </c>
      <c r="C5" s="7">
        <f>C4</f>
        <v>1000</v>
      </c>
      <c r="D5" s="21">
        <f>D4</f>
        <v>1.004E-6</v>
      </c>
      <c r="E5" s="18">
        <f>((B5-C5)/C5*(9.81/D5^2))^(1/3)*A5/1000</f>
        <v>0.50457435182946753</v>
      </c>
      <c r="F5" s="18">
        <f t="shared" ref="F5:F21" si="0">IF(E5&lt;=10,9.6674*E5^-1.57,0.4738*E5^-0.226)</f>
        <v>28.295486796634325</v>
      </c>
      <c r="G5" s="18"/>
    </row>
    <row r="6" spans="1:7" x14ac:dyDescent="0.3">
      <c r="A6" s="18">
        <v>0.04</v>
      </c>
      <c r="B6" s="7">
        <f t="shared" ref="B6:D21" si="1">B5</f>
        <v>2650</v>
      </c>
      <c r="C6" s="7">
        <f t="shared" si="1"/>
        <v>1000</v>
      </c>
      <c r="D6" s="21">
        <f t="shared" si="1"/>
        <v>1.004E-6</v>
      </c>
      <c r="E6" s="18">
        <f t="shared" ref="E6:E21" si="2">((B6-C6)/C6*(9.81/D6^2))^(1/3)*A6/1000</f>
        <v>1.0091487036589351</v>
      </c>
      <c r="F6" s="18">
        <f t="shared" si="0"/>
        <v>9.5301574715463939</v>
      </c>
      <c r="G6" s="18"/>
    </row>
    <row r="7" spans="1:7" x14ac:dyDescent="0.3">
      <c r="A7" s="18">
        <v>0.06</v>
      </c>
      <c r="B7" s="7">
        <f t="shared" si="1"/>
        <v>2650</v>
      </c>
      <c r="C7" s="7">
        <f t="shared" si="1"/>
        <v>1000</v>
      </c>
      <c r="D7" s="21">
        <f t="shared" si="1"/>
        <v>1.004E-6</v>
      </c>
      <c r="E7" s="18">
        <f t="shared" si="2"/>
        <v>1.5137230554884025</v>
      </c>
      <c r="F7" s="18">
        <f t="shared" si="0"/>
        <v>5.0423942635417776</v>
      </c>
      <c r="G7" s="18"/>
    </row>
    <row r="8" spans="1:7" x14ac:dyDescent="0.3">
      <c r="A8" s="18">
        <v>0.08</v>
      </c>
      <c r="B8" s="7">
        <f t="shared" si="1"/>
        <v>2650</v>
      </c>
      <c r="C8" s="7">
        <f t="shared" si="1"/>
        <v>1000</v>
      </c>
      <c r="D8" s="21">
        <f t="shared" si="1"/>
        <v>1.004E-6</v>
      </c>
      <c r="E8" s="18">
        <f t="shared" si="2"/>
        <v>2.0182974073178701</v>
      </c>
      <c r="F8" s="18">
        <f t="shared" si="0"/>
        <v>3.2098370346211818</v>
      </c>
      <c r="G8" s="18"/>
    </row>
    <row r="9" spans="1:7" x14ac:dyDescent="0.3">
      <c r="A9" s="18">
        <v>0.1</v>
      </c>
      <c r="B9" s="7">
        <f t="shared" si="1"/>
        <v>2650</v>
      </c>
      <c r="C9" s="7">
        <f t="shared" si="1"/>
        <v>1000</v>
      </c>
      <c r="D9" s="21">
        <f t="shared" si="1"/>
        <v>1.004E-6</v>
      </c>
      <c r="E9" s="18">
        <f t="shared" si="2"/>
        <v>2.5228717591473377</v>
      </c>
      <c r="F9" s="18">
        <f t="shared" si="0"/>
        <v>2.2611754580635202</v>
      </c>
      <c r="G9" s="18"/>
    </row>
    <row r="10" spans="1:7" x14ac:dyDescent="0.3">
      <c r="A10" s="18">
        <v>0.2</v>
      </c>
      <c r="B10" s="7">
        <f t="shared" si="1"/>
        <v>2650</v>
      </c>
      <c r="C10" s="7">
        <f t="shared" si="1"/>
        <v>1000</v>
      </c>
      <c r="D10" s="21">
        <f t="shared" si="1"/>
        <v>1.004E-6</v>
      </c>
      <c r="E10" s="18">
        <f t="shared" si="2"/>
        <v>5.0457435182946755</v>
      </c>
      <c r="F10" s="18">
        <f t="shared" si="0"/>
        <v>0.76158287507195799</v>
      </c>
      <c r="G10" s="18"/>
    </row>
    <row r="11" spans="1:7" x14ac:dyDescent="0.3">
      <c r="A11" s="18">
        <v>0.4</v>
      </c>
      <c r="B11" s="7">
        <f t="shared" si="1"/>
        <v>2650</v>
      </c>
      <c r="C11" s="7">
        <f t="shared" si="1"/>
        <v>1000</v>
      </c>
      <c r="D11" s="21">
        <f t="shared" si="1"/>
        <v>1.004E-6</v>
      </c>
      <c r="E11" s="18">
        <f t="shared" si="2"/>
        <v>10.091487036589351</v>
      </c>
      <c r="F11" s="18">
        <f t="shared" si="0"/>
        <v>0.28099668000935962</v>
      </c>
      <c r="G11" s="18"/>
    </row>
    <row r="12" spans="1:7" x14ac:dyDescent="0.3">
      <c r="A12" s="18">
        <v>0.6</v>
      </c>
      <c r="B12" s="7">
        <f t="shared" si="1"/>
        <v>2650</v>
      </c>
      <c r="C12" s="7">
        <f t="shared" si="1"/>
        <v>1000</v>
      </c>
      <c r="D12" s="21">
        <f t="shared" si="1"/>
        <v>1.004E-6</v>
      </c>
      <c r="E12" s="18">
        <f t="shared" si="2"/>
        <v>15.137230554884024</v>
      </c>
      <c r="F12" s="18">
        <f t="shared" si="0"/>
        <v>0.25639205553617905</v>
      </c>
      <c r="G12" s="18"/>
    </row>
    <row r="13" spans="1:7" x14ac:dyDescent="0.3">
      <c r="A13" s="18">
        <v>0.8</v>
      </c>
      <c r="B13" s="7">
        <f t="shared" si="1"/>
        <v>2650</v>
      </c>
      <c r="C13" s="7">
        <f t="shared" si="1"/>
        <v>1000</v>
      </c>
      <c r="D13" s="21">
        <f t="shared" si="1"/>
        <v>1.004E-6</v>
      </c>
      <c r="E13" s="18">
        <f t="shared" si="2"/>
        <v>20.182974073178702</v>
      </c>
      <c r="F13" s="18">
        <f t="shared" si="0"/>
        <v>0.24025277338841627</v>
      </c>
      <c r="G13" s="18"/>
    </row>
    <row r="14" spans="1:7" x14ac:dyDescent="0.3">
      <c r="A14" s="18">
        <v>1</v>
      </c>
      <c r="B14" s="7">
        <f t="shared" si="1"/>
        <v>2650</v>
      </c>
      <c r="C14" s="7">
        <f t="shared" si="1"/>
        <v>1000</v>
      </c>
      <c r="D14" s="21">
        <f t="shared" si="1"/>
        <v>1.004E-6</v>
      </c>
      <c r="E14" s="18">
        <f t="shared" si="2"/>
        <v>25.228717591473373</v>
      </c>
      <c r="F14" s="18">
        <f t="shared" si="0"/>
        <v>0.22843715711625093</v>
      </c>
      <c r="G14" s="18"/>
    </row>
    <row r="15" spans="1:7" x14ac:dyDescent="0.3">
      <c r="A15" s="18">
        <v>2</v>
      </c>
      <c r="B15" s="7">
        <f t="shared" si="1"/>
        <v>2650</v>
      </c>
      <c r="C15" s="7">
        <f t="shared" si="1"/>
        <v>1000</v>
      </c>
      <c r="D15" s="21">
        <f t="shared" si="1"/>
        <v>1.004E-6</v>
      </c>
      <c r="E15" s="18">
        <f t="shared" si="2"/>
        <v>50.457435182946746</v>
      </c>
      <c r="F15" s="18">
        <f t="shared" si="0"/>
        <v>0.19531426684584532</v>
      </c>
      <c r="G15" s="18"/>
    </row>
    <row r="16" spans="1:7" x14ac:dyDescent="0.3">
      <c r="A16" s="18">
        <v>4</v>
      </c>
      <c r="B16" s="7">
        <f t="shared" si="1"/>
        <v>2650</v>
      </c>
      <c r="C16" s="7">
        <f t="shared" si="1"/>
        <v>1000</v>
      </c>
      <c r="D16" s="21">
        <f t="shared" si="1"/>
        <v>1.004E-6</v>
      </c>
      <c r="E16" s="18">
        <f t="shared" si="2"/>
        <v>100.91487036589349</v>
      </c>
      <c r="F16" s="18">
        <f t="shared" si="0"/>
        <v>0.16699412352657164</v>
      </c>
      <c r="G16" s="18"/>
    </row>
    <row r="17" spans="1:7" x14ac:dyDescent="0.3">
      <c r="A17" s="18">
        <v>6</v>
      </c>
      <c r="B17" s="7">
        <f t="shared" si="1"/>
        <v>2650</v>
      </c>
      <c r="C17" s="7">
        <f t="shared" si="1"/>
        <v>1000</v>
      </c>
      <c r="D17" s="21">
        <f t="shared" si="1"/>
        <v>1.004E-6</v>
      </c>
      <c r="E17" s="18">
        <f t="shared" si="2"/>
        <v>151.37230554884027</v>
      </c>
      <c r="F17" s="18">
        <f t="shared" si="0"/>
        <v>0.15237178813647959</v>
      </c>
      <c r="G17" s="18"/>
    </row>
    <row r="18" spans="1:7" x14ac:dyDescent="0.3">
      <c r="A18" s="18">
        <v>8</v>
      </c>
      <c r="B18" s="7">
        <f t="shared" si="1"/>
        <v>2650</v>
      </c>
      <c r="C18" s="7">
        <f t="shared" si="1"/>
        <v>1000</v>
      </c>
      <c r="D18" s="21">
        <f t="shared" si="1"/>
        <v>1.004E-6</v>
      </c>
      <c r="E18" s="18">
        <f t="shared" si="2"/>
        <v>201.82974073178698</v>
      </c>
      <c r="F18" s="18">
        <f t="shared" si="0"/>
        <v>0.14278033931037992</v>
      </c>
      <c r="G18" s="18"/>
    </row>
    <row r="19" spans="1:7" x14ac:dyDescent="0.3">
      <c r="A19" s="18">
        <v>10</v>
      </c>
      <c r="B19" s="7">
        <f t="shared" si="1"/>
        <v>2650</v>
      </c>
      <c r="C19" s="7">
        <f t="shared" si="1"/>
        <v>1000</v>
      </c>
      <c r="D19" s="21">
        <f t="shared" si="1"/>
        <v>1.004E-6</v>
      </c>
      <c r="E19" s="18">
        <f t="shared" si="2"/>
        <v>252.28717591473372</v>
      </c>
      <c r="F19" s="18">
        <f t="shared" si="0"/>
        <v>0.13575841121062152</v>
      </c>
      <c r="G19" s="18"/>
    </row>
    <row r="20" spans="1:7" x14ac:dyDescent="0.3">
      <c r="A20" s="18">
        <v>20</v>
      </c>
      <c r="B20" s="7">
        <f t="shared" si="1"/>
        <v>2650</v>
      </c>
      <c r="C20" s="7">
        <f t="shared" si="1"/>
        <v>1000</v>
      </c>
      <c r="D20" s="21">
        <f t="shared" si="1"/>
        <v>1.004E-6</v>
      </c>
      <c r="E20" s="18">
        <f t="shared" si="2"/>
        <v>504.57435182946745</v>
      </c>
      <c r="F20" s="18">
        <f t="shared" si="0"/>
        <v>0.11607373725223541</v>
      </c>
      <c r="G20" s="18"/>
    </row>
    <row r="21" spans="1:7" x14ac:dyDescent="0.3">
      <c r="A21" s="18">
        <v>22.2</v>
      </c>
      <c r="B21" s="7">
        <f t="shared" si="1"/>
        <v>2650</v>
      </c>
      <c r="C21" s="7">
        <f t="shared" si="1"/>
        <v>1000</v>
      </c>
      <c r="D21" s="21">
        <f t="shared" si="1"/>
        <v>1.004E-6</v>
      </c>
      <c r="E21" s="18">
        <f t="shared" si="2"/>
        <v>560.07753053070883</v>
      </c>
      <c r="F21" s="18">
        <f t="shared" si="0"/>
        <v>0.11336812778145609</v>
      </c>
      <c r="G21" s="18"/>
    </row>
    <row r="22" spans="1:7" x14ac:dyDescent="0.3">
      <c r="A22" s="18"/>
      <c r="B22" s="18"/>
      <c r="C22" s="18"/>
      <c r="D22" s="18"/>
      <c r="E22" s="18"/>
      <c r="F22" s="18"/>
      <c r="G22" s="1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Shields Calculator</vt:lpstr>
      <vt:lpstr>Tabulated Data</vt:lpstr>
      <vt:lpstr>Shields Curve Data</vt:lpstr>
      <vt:lpstr>Beheshti calculator</vt:lpstr>
      <vt:lpstr>Beheshti Curve</vt:lpstr>
    </vt:vector>
  </TitlesOfParts>
  <Company>Sandia National Laboratories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Ching, Eric</dc:creator>
  <cp:lastModifiedBy>Ho, Clifford K</cp:lastModifiedBy>
  <dcterms:created xsi:type="dcterms:W3CDTF">2013-06-28T15:53:39Z</dcterms:created>
  <dcterms:modified xsi:type="dcterms:W3CDTF">2016-01-08T15:16:06Z</dcterms:modified>
</cp:coreProperties>
</file>