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9030" windowHeight="4740"/>
  </bookViews>
  <sheets>
    <sheet name="Q" sheetId="1" r:id="rId1"/>
  </sheets>
  <definedNames>
    <definedName name="__123Graph_A" localSheetId="0" hidden="1">Q!$D$40:$D$72</definedName>
    <definedName name="__123Graph_B" localSheetId="0" hidden="1">Q!$E$40:$E$72</definedName>
    <definedName name="__123Graph_LBL_A" localSheetId="0" hidden="1">Q!$E$13:$E$13</definedName>
    <definedName name="__123Graph_LBL_B" localSheetId="0" hidden="1">Q!$A$8:$C$8</definedName>
    <definedName name="__123Graph_X" localSheetId="0" hidden="1">Q!$A$40:$A$72</definedName>
    <definedName name="_Regression_Int" localSheetId="0" hidden="1">1</definedName>
    <definedName name="_xlnm.Print_Area" localSheetId="0">Q!$A$38:$D$46</definedName>
  </definedNames>
  <calcPr calcId="145621" calcMode="autoNoTable"/>
</workbook>
</file>

<file path=xl/calcChain.xml><?xml version="1.0" encoding="utf-8"?>
<calcChain xmlns="http://schemas.openxmlformats.org/spreadsheetml/2006/main">
  <c r="B9" i="1" l="1"/>
  <c r="B28" i="1"/>
  <c r="B31" i="1" s="1"/>
  <c r="B32" i="1" s="1"/>
  <c r="C31" i="1"/>
  <c r="C32" i="1" s="1"/>
  <c r="C35" i="1" s="1"/>
  <c r="A41" i="1"/>
  <c r="A42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C33" i="1" l="1"/>
  <c r="C15" i="1"/>
  <c r="B35" i="1"/>
  <c r="B33" i="1"/>
  <c r="C37" i="1"/>
  <c r="C17" i="1" s="1"/>
  <c r="C16" i="1"/>
  <c r="C72" i="1" l="1"/>
  <c r="C76" i="1"/>
  <c r="C74" i="1"/>
  <c r="C50" i="1"/>
  <c r="C91" i="1"/>
  <c r="C81" i="1"/>
  <c r="C40" i="1"/>
  <c r="C54" i="1"/>
  <c r="C46" i="1"/>
  <c r="C80" i="1"/>
  <c r="C43" i="1"/>
  <c r="C75" i="1"/>
  <c r="C98" i="1"/>
  <c r="C84" i="1"/>
  <c r="B15" i="1"/>
  <c r="B84" i="1"/>
  <c r="C41" i="1"/>
  <c r="C94" i="1"/>
  <c r="C70" i="1"/>
  <c r="C78" i="1"/>
  <c r="C69" i="1"/>
  <c r="C96" i="1"/>
  <c r="C97" i="1"/>
  <c r="C45" i="1"/>
  <c r="C77" i="1"/>
  <c r="C58" i="1"/>
  <c r="C87" i="1"/>
  <c r="C71" i="1"/>
  <c r="C52" i="1"/>
  <c r="C68" i="1"/>
  <c r="C63" i="1"/>
  <c r="C61" i="1"/>
  <c r="B37" i="1"/>
  <c r="B17" i="1" s="1"/>
  <c r="B16" i="1"/>
  <c r="C82" i="1"/>
  <c r="C47" i="1"/>
  <c r="C88" i="1"/>
  <c r="C85" i="1"/>
  <c r="C66" i="1"/>
  <c r="C100" i="1"/>
  <c r="C89" i="1"/>
  <c r="C79" i="1"/>
  <c r="C60" i="1"/>
  <c r="C44" i="1"/>
  <c r="C59" i="1"/>
  <c r="C48" i="1"/>
  <c r="C93" i="1"/>
  <c r="C65" i="1"/>
  <c r="C55" i="1"/>
  <c r="C57" i="1"/>
  <c r="C86" i="1"/>
  <c r="C99" i="1"/>
  <c r="C83" i="1"/>
  <c r="C53" i="1"/>
  <c r="C92" i="1"/>
  <c r="C67" i="1"/>
  <c r="C62" i="1"/>
  <c r="C51" i="1"/>
  <c r="C49" i="1"/>
  <c r="C42" i="1"/>
  <c r="C90" i="1"/>
  <c r="C56" i="1"/>
  <c r="C64" i="1"/>
  <c r="C73" i="1"/>
  <c r="C95" i="1"/>
  <c r="B57" i="1" l="1"/>
  <c r="B96" i="1"/>
  <c r="B97" i="1"/>
  <c r="B76" i="1"/>
  <c r="B64" i="1"/>
  <c r="B87" i="1"/>
  <c r="B61" i="1"/>
  <c r="B47" i="1"/>
  <c r="B100" i="1"/>
  <c r="C101" i="1"/>
  <c r="C14" i="1" s="1"/>
  <c r="C21" i="1" s="1"/>
  <c r="B53" i="1"/>
  <c r="B88" i="1"/>
  <c r="B51" i="1"/>
  <c r="B40" i="1"/>
  <c r="B93" i="1"/>
  <c r="B48" i="1"/>
  <c r="B42" i="1"/>
  <c r="B69" i="1"/>
  <c r="B46" i="1"/>
  <c r="B83" i="1"/>
  <c r="B90" i="1"/>
  <c r="B70" i="1"/>
  <c r="B79" i="1"/>
  <c r="B60" i="1"/>
  <c r="B56" i="1"/>
  <c r="B89" i="1"/>
  <c r="B58" i="1"/>
  <c r="B66" i="1"/>
  <c r="B86" i="1"/>
  <c r="B52" i="1"/>
  <c r="B82" i="1"/>
  <c r="B43" i="1"/>
  <c r="B54" i="1"/>
  <c r="B74" i="1"/>
  <c r="B49" i="1"/>
  <c r="B92" i="1"/>
  <c r="B72" i="1"/>
  <c r="B62" i="1"/>
  <c r="B63" i="1"/>
  <c r="B99" i="1"/>
  <c r="B95" i="1"/>
  <c r="B73" i="1"/>
  <c r="B55" i="1"/>
  <c r="B78" i="1"/>
  <c r="B98" i="1"/>
  <c r="B65" i="1"/>
  <c r="B50" i="1"/>
  <c r="B67" i="1"/>
  <c r="B71" i="1"/>
  <c r="B68" i="1"/>
  <c r="B77" i="1"/>
  <c r="B94" i="1"/>
  <c r="B81" i="1"/>
  <c r="B44" i="1"/>
  <c r="B75" i="1"/>
  <c r="B85" i="1"/>
  <c r="B41" i="1"/>
  <c r="B59" i="1"/>
  <c r="B45" i="1"/>
  <c r="B80" i="1"/>
  <c r="B91" i="1"/>
  <c r="E82" i="1" l="1"/>
  <c r="E90" i="1"/>
  <c r="E58" i="1"/>
  <c r="E69" i="1"/>
  <c r="E50" i="1"/>
  <c r="E89" i="1"/>
  <c r="E88" i="1"/>
  <c r="E56" i="1"/>
  <c r="E91" i="1"/>
  <c r="E81" i="1"/>
  <c r="E41" i="1"/>
  <c r="E40" i="1"/>
  <c r="E86" i="1"/>
  <c r="E95" i="1"/>
  <c r="E47" i="1"/>
  <c r="E54" i="1"/>
  <c r="E83" i="1"/>
  <c r="E98" i="1"/>
  <c r="E84" i="1"/>
  <c r="E77" i="1"/>
  <c r="E49" i="1"/>
  <c r="E44" i="1"/>
  <c r="E75" i="1"/>
  <c r="E45" i="1"/>
  <c r="E61" i="1"/>
  <c r="E62" i="1"/>
  <c r="E46" i="1"/>
  <c r="E68" i="1"/>
  <c r="E70" i="1"/>
  <c r="E42" i="1"/>
  <c r="E97" i="1"/>
  <c r="E79" i="1"/>
  <c r="E55" i="1"/>
  <c r="E66" i="1"/>
  <c r="B101" i="1"/>
  <c r="E65" i="1"/>
  <c r="E80" i="1"/>
  <c r="E96" i="1"/>
  <c r="E85" i="1"/>
  <c r="E57" i="1"/>
  <c r="E64" i="1"/>
  <c r="E94" i="1"/>
  <c r="E63" i="1"/>
  <c r="E100" i="1"/>
  <c r="E78" i="1"/>
  <c r="E53" i="1"/>
  <c r="E51" i="1"/>
  <c r="E52" i="1"/>
  <c r="E48" i="1"/>
  <c r="E74" i="1"/>
  <c r="E93" i="1"/>
  <c r="E67" i="1"/>
  <c r="E60" i="1"/>
  <c r="E72" i="1"/>
  <c r="E99" i="1"/>
  <c r="E71" i="1"/>
  <c r="E76" i="1"/>
  <c r="E59" i="1"/>
  <c r="E43" i="1"/>
  <c r="E92" i="1"/>
  <c r="E73" i="1"/>
  <c r="E87" i="1"/>
  <c r="B14" i="1" l="1"/>
  <c r="B21" i="1" s="1"/>
  <c r="D64" i="1"/>
  <c r="D97" i="1"/>
  <c r="D57" i="1"/>
  <c r="D76" i="1"/>
  <c r="D96" i="1"/>
  <c r="D84" i="1"/>
  <c r="D87" i="1"/>
  <c r="D61" i="1"/>
  <c r="D91" i="1"/>
  <c r="D40" i="1"/>
  <c r="D83" i="1"/>
  <c r="D94" i="1"/>
  <c r="D53" i="1"/>
  <c r="D65" i="1"/>
  <c r="D47" i="1"/>
  <c r="D95" i="1"/>
  <c r="D42" i="1"/>
  <c r="D71" i="1"/>
  <c r="D89" i="1"/>
  <c r="D62" i="1"/>
  <c r="D70" i="1"/>
  <c r="D59" i="1"/>
  <c r="D88" i="1"/>
  <c r="D54" i="1"/>
  <c r="D69" i="1"/>
  <c r="D52" i="1"/>
  <c r="D67" i="1"/>
  <c r="D46" i="1"/>
  <c r="D93" i="1"/>
  <c r="D51" i="1"/>
  <c r="D98" i="1"/>
  <c r="D86" i="1"/>
  <c r="D66" i="1"/>
  <c r="D44" i="1"/>
  <c r="D41" i="1"/>
  <c r="D92" i="1"/>
  <c r="D73" i="1"/>
  <c r="D74" i="1"/>
  <c r="D68" i="1"/>
  <c r="D72" i="1"/>
  <c r="D48" i="1"/>
  <c r="D63" i="1"/>
  <c r="D99" i="1"/>
  <c r="D77" i="1"/>
  <c r="D43" i="1"/>
  <c r="D79" i="1"/>
  <c r="D85" i="1"/>
  <c r="D49" i="1"/>
  <c r="D55" i="1"/>
  <c r="D78" i="1"/>
  <c r="D58" i="1"/>
  <c r="D82" i="1"/>
  <c r="D75" i="1"/>
  <c r="D80" i="1"/>
  <c r="D56" i="1"/>
  <c r="D50" i="1"/>
  <c r="D90" i="1"/>
  <c r="D81" i="1"/>
  <c r="D60" i="1"/>
  <c r="D100" i="1"/>
  <c r="D45" i="1"/>
</calcChain>
</file>

<file path=xl/sharedStrings.xml><?xml version="1.0" encoding="utf-8"?>
<sst xmlns="http://schemas.openxmlformats.org/spreadsheetml/2006/main" count="48" uniqueCount="34">
  <si>
    <t>Mean charge states of ions traversing C foils and gasses</t>
  </si>
  <si>
    <t>notes:</t>
  </si>
  <si>
    <t>ABS(t) used throughout</t>
  </si>
  <si>
    <t>Fits from RO Sayer, Rev. de Phys. App. 12 (1543) 1977.</t>
  </si>
  <si>
    <t>Use straight line for gasses</t>
  </si>
  <si>
    <t xml:space="preserve"> </t>
  </si>
  <si>
    <t>Program by B.L Doyle, SNL</t>
  </si>
  <si>
    <t xml:space="preserve"> Fig. 3, x-axis between 0-0.2</t>
  </si>
  <si>
    <t>Beam Input Table</t>
  </si>
  <si>
    <t>Z=</t>
  </si>
  <si>
    <t>M=</t>
  </si>
  <si>
    <t>amu</t>
  </si>
  <si>
    <t>E=</t>
  </si>
  <si>
    <t>MeV</t>
  </si>
  <si>
    <t>Output table</t>
  </si>
  <si>
    <t>C-foil</t>
  </si>
  <si>
    <t>gas</t>
  </si>
  <si>
    <t>Fm=</t>
  </si>
  <si>
    <t>Qo=</t>
  </si>
  <si>
    <t>average Q</t>
  </si>
  <si>
    <t>rho=</t>
  </si>
  <si>
    <t>epsilon=</t>
  </si>
  <si>
    <t>Input Q - Output Charge State Fractions</t>
  </si>
  <si>
    <t>Q</t>
  </si>
  <si>
    <t>F(Q)</t>
  </si>
  <si>
    <t>Hit F10 or Graph-View to see plot of F(Q) vs. Q</t>
  </si>
  <si>
    <t>Calculation Section</t>
  </si>
  <si>
    <t>1 amu=</t>
  </si>
  <si>
    <t>beta=</t>
  </si>
  <si>
    <t>red. vel=</t>
  </si>
  <si>
    <t>Qo/Z=</t>
  </si>
  <si>
    <t>F(Q)/Fm</t>
  </si>
  <si>
    <t>sum=</t>
  </si>
  <si>
    <t>Etan=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</si>
</sst>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_)"/>
    <numFmt numFmtId="165" formatCode="0.00_)"/>
    <numFmt numFmtId="166" formatCode="0.000%"/>
    <numFmt numFmtId="167" formatCode="0.00E+00_)"/>
    <numFmt numFmtId="168" formatCode="0.000"/>
  </numFmts>
  <fonts count="5" x14ac:knownFonts="1">
    <font>
      <sz val="10"/>
      <name val="Courier"/>
    </font>
    <font>
      <sz val="10"/>
      <name val="Arial"/>
      <family val="2"/>
    </font>
    <font>
      <sz val="8"/>
      <name val="Courier"/>
      <family val="3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9" fontId="1" fillId="0" borderId="0" applyFont="0" applyFill="0" applyBorder="0" applyAlignment="0" applyProtection="0"/>
  </cellStyleXfs>
  <cellXfs count="45">
    <xf numFmtId="164" fontId="0" fillId="0" borderId="0" xfId="0"/>
    <xf numFmtId="164" fontId="3" fillId="0" borderId="0" xfId="0" applyFont="1" applyFill="1" applyAlignment="1" applyProtection="1">
      <alignment horizontal="left"/>
    </xf>
    <xf numFmtId="164" fontId="4" fillId="0" borderId="0" xfId="0" applyFont="1" applyFill="1"/>
    <xf numFmtId="168" fontId="4" fillId="0" borderId="0" xfId="0" applyNumberFormat="1" applyFont="1" applyFill="1"/>
    <xf numFmtId="165" fontId="4" fillId="0" borderId="0" xfId="0" applyNumberFormat="1" applyFont="1" applyFill="1" applyProtection="1"/>
    <xf numFmtId="164" fontId="4" fillId="0" borderId="0" xfId="0" applyFont="1" applyFill="1" applyAlignment="1" applyProtection="1">
      <alignment horizontal="right"/>
    </xf>
    <xf numFmtId="164" fontId="4" fillId="0" borderId="0" xfId="0" applyFont="1" applyFill="1" applyAlignment="1" applyProtection="1">
      <alignment horizontal="left"/>
    </xf>
    <xf numFmtId="168" fontId="4" fillId="0" borderId="0" xfId="0" applyNumberFormat="1" applyFont="1" applyFill="1" applyAlignment="1" applyProtection="1">
      <alignment horizontal="left"/>
    </xf>
    <xf numFmtId="164" fontId="3" fillId="0" borderId="0" xfId="0" applyFont="1" applyFill="1"/>
    <xf numFmtId="164" fontId="3" fillId="0" borderId="1" xfId="0" applyFont="1" applyFill="1" applyBorder="1" applyAlignment="1" applyProtection="1">
      <alignment horizontal="right"/>
    </xf>
    <xf numFmtId="164" fontId="3" fillId="0" borderId="3" xfId="0" applyFont="1" applyFill="1" applyBorder="1" applyAlignment="1" applyProtection="1">
      <alignment horizontal="right"/>
    </xf>
    <xf numFmtId="164" fontId="3" fillId="0" borderId="5" xfId="0" applyFont="1" applyFill="1" applyBorder="1" applyAlignment="1" applyProtection="1">
      <alignment horizontal="right"/>
    </xf>
    <xf numFmtId="164" fontId="3" fillId="0" borderId="0" xfId="0" applyFont="1" applyFill="1" applyBorder="1" applyAlignment="1" applyProtection="1">
      <alignment horizontal="right"/>
    </xf>
    <xf numFmtId="164" fontId="4" fillId="0" borderId="0" xfId="0" applyFont="1" applyFill="1" applyBorder="1" applyProtection="1"/>
    <xf numFmtId="164" fontId="3" fillId="0" borderId="0" xfId="0" applyFont="1" applyFill="1" applyAlignment="1" applyProtection="1">
      <alignment horizontal="right"/>
    </xf>
    <xf numFmtId="164" fontId="4" fillId="0" borderId="0" xfId="0" applyFont="1" applyFill="1" applyProtection="1"/>
    <xf numFmtId="164" fontId="3" fillId="0" borderId="0" xfId="0" applyFont="1" applyFill="1" applyProtection="1"/>
    <xf numFmtId="166" fontId="4" fillId="0" borderId="0" xfId="0" applyNumberFormat="1" applyFont="1" applyFill="1" applyProtection="1"/>
    <xf numFmtId="164" fontId="4" fillId="0" borderId="6" xfId="0" applyFont="1" applyFill="1" applyBorder="1" applyProtection="1"/>
    <xf numFmtId="168" fontId="4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 applyProtection="1">
      <alignment horizontal="right"/>
    </xf>
    <xf numFmtId="167" fontId="4" fillId="0" borderId="0" xfId="0" applyNumberFormat="1" applyFont="1" applyFill="1" applyProtection="1"/>
    <xf numFmtId="168" fontId="4" fillId="0" borderId="0" xfId="0" applyNumberFormat="1" applyFont="1" applyFill="1" applyProtection="1"/>
    <xf numFmtId="164" fontId="3" fillId="2" borderId="0" xfId="0" applyFont="1" applyFill="1" applyProtection="1"/>
    <xf numFmtId="164" fontId="4" fillId="2" borderId="7" xfId="0" applyFont="1" applyFill="1" applyBorder="1" applyProtection="1"/>
    <xf numFmtId="166" fontId="4" fillId="3" borderId="0" xfId="0" applyNumberFormat="1" applyFont="1" applyFill="1" applyProtection="1"/>
    <xf numFmtId="164" fontId="4" fillId="2" borderId="2" xfId="0" applyFont="1" applyFill="1" applyBorder="1" applyProtection="1"/>
    <xf numFmtId="164" fontId="4" fillId="2" borderId="4" xfId="0" applyFont="1" applyFill="1" applyBorder="1" applyProtection="1"/>
    <xf numFmtId="164" fontId="3" fillId="0" borderId="0" xfId="0" applyFont="1" applyFill="1" applyBorder="1" applyAlignment="1" applyProtection="1">
      <alignment horizontal="left"/>
    </xf>
    <xf numFmtId="164" fontId="4" fillId="0" borderId="0" xfId="0" applyFont="1" applyFill="1" applyBorder="1"/>
    <xf numFmtId="168" fontId="4" fillId="0" borderId="0" xfId="0" applyNumberFormat="1" applyFont="1" applyFill="1" applyBorder="1"/>
    <xf numFmtId="168" fontId="4" fillId="0" borderId="0" xfId="0" applyNumberFormat="1" applyFont="1" applyFill="1" applyBorder="1" applyAlignment="1" applyProtection="1">
      <alignment horizontal="left"/>
    </xf>
    <xf numFmtId="164" fontId="3" fillId="0" borderId="0" xfId="0" applyFont="1" applyFill="1" applyBorder="1"/>
    <xf numFmtId="164" fontId="4" fillId="0" borderId="0" xfId="0" applyFont="1" applyFill="1" applyBorder="1" applyAlignment="1" applyProtection="1">
      <alignment horizontal="left"/>
    </xf>
    <xf numFmtId="164" fontId="4" fillId="0" borderId="0" xfId="0" applyFont="1" applyFill="1" applyBorder="1" applyAlignment="1" applyProtection="1">
      <alignment horizontal="right"/>
    </xf>
    <xf numFmtId="164" fontId="3" fillId="0" borderId="0" xfId="0" applyFont="1" applyFill="1" applyBorder="1" applyProtection="1"/>
    <xf numFmtId="165" fontId="4" fillId="0" borderId="0" xfId="0" applyNumberFormat="1" applyFont="1" applyFill="1" applyBorder="1" applyProtection="1"/>
    <xf numFmtId="168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Protection="1"/>
    <xf numFmtId="11" fontId="4" fillId="0" borderId="0" xfId="1" applyNumberFormat="1" applyFont="1" applyFill="1" applyBorder="1"/>
    <xf numFmtId="164" fontId="4" fillId="0" borderId="0" xfId="0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right"/>
    </xf>
    <xf numFmtId="168" fontId="4" fillId="0" borderId="0" xfId="0" applyNumberFormat="1" applyFont="1" applyFill="1" applyBorder="1" applyAlignment="1" applyProtection="1">
      <alignment horizontal="right"/>
    </xf>
    <xf numFmtId="167" fontId="4" fillId="0" borderId="0" xfId="0" applyNumberFormat="1" applyFont="1" applyFill="1" applyBorder="1" applyProtection="1"/>
    <xf numFmtId="168" fontId="4" fillId="0" borderId="0" xfId="0" applyNumberFormat="1" applyFont="1" applyFill="1" applyBorder="1" applyProtection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Type title here</a:t>
            </a:r>
          </a:p>
        </c:rich>
      </c:tx>
      <c:layout>
        <c:manualLayout>
          <c:xMode val="edge"/>
          <c:yMode val="edge"/>
          <c:x val="0.39378531073446327"/>
          <c:y val="5.6413727794048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26553672316385"/>
          <c:y val="0.2280709569317329"/>
          <c:w val="0.61920903954802264"/>
          <c:h val="0.51579124106099594"/>
        </c:manualLayout>
      </c:layout>
      <c:scatterChart>
        <c:scatterStyle val="lineMarker"/>
        <c:varyColors val="0"/>
        <c:ser>
          <c:idx val="0"/>
          <c:order val="0"/>
          <c:tx>
            <c:v>foil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Q!$A$40:$A$100</c:f>
              <c:numCache>
                <c:formatCode>General_)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Q!$D$40:$D$100</c:f>
              <c:numCache>
                <c:formatCode>0.000</c:formatCode>
                <c:ptCount val="61"/>
                <c:pt idx="0">
                  <c:v>1.4016210126180988E-4</c:v>
                </c:pt>
                <c:pt idx="1">
                  <c:v>5.7471924840727068E-4</c:v>
                </c:pt>
                <c:pt idx="2">
                  <c:v>2.1062756012939334E-3</c:v>
                </c:pt>
                <c:pt idx="3">
                  <c:v>6.8091698623016983E-3</c:v>
                </c:pt>
                <c:pt idx="4">
                  <c:v>1.9122673782267948E-2</c:v>
                </c:pt>
                <c:pt idx="5">
                  <c:v>4.5825623087176533E-2</c:v>
                </c:pt>
                <c:pt idx="6">
                  <c:v>9.1754637765920369E-2</c:v>
                </c:pt>
                <c:pt idx="7">
                  <c:v>0.14971609940754077</c:v>
                </c:pt>
                <c:pt idx="8">
                  <c:v>0.19323512109719967</c:v>
                </c:pt>
                <c:pt idx="9">
                  <c:v>0.19076952619256643</c:v>
                </c:pt>
                <c:pt idx="10">
                  <c:v>0.14443527498327982</c:v>
                </c:pt>
                <c:pt idx="11">
                  <c:v>8.6758542733929009E-2</c:v>
                </c:pt>
                <c:pt idx="12">
                  <c:v>4.2575022209947883E-2</c:v>
                </c:pt>
                <c:pt idx="13">
                  <c:v>1.7493153344787234E-2</c:v>
                </c:pt>
                <c:pt idx="14">
                  <c:v>6.1440975750928399E-3</c:v>
                </c:pt>
                <c:pt idx="15">
                  <c:v>1.8775064623150408E-3</c:v>
                </c:pt>
                <c:pt idx="16">
                  <c:v>5.0674411328179242E-4</c:v>
                </c:pt>
                <c:pt idx="17">
                  <c:v>1.2238192869179311E-4</c:v>
                </c:pt>
                <c:pt idx="18">
                  <c:v>2.6745154630507236E-5</c:v>
                </c:pt>
                <c:pt idx="19">
                  <c:v>5.340899155793024E-6</c:v>
                </c:pt>
                <c:pt idx="20">
                  <c:v>9.8295099364129854E-7</c:v>
                </c:pt>
                <c:pt idx="21">
                  <c:v>1.6797738582298549E-7</c:v>
                </c:pt>
                <c:pt idx="22">
                  <c:v>2.6831085514515908E-8</c:v>
                </c:pt>
                <c:pt idx="23">
                  <c:v>4.0293091006245099E-9</c:v>
                </c:pt>
                <c:pt idx="24">
                  <c:v>5.7184723693823517E-10</c:v>
                </c:pt>
                <c:pt idx="25">
                  <c:v>7.7053652994809936E-11</c:v>
                </c:pt>
                <c:pt idx="26">
                  <c:v>9.8983751918575444E-12</c:v>
                </c:pt>
                <c:pt idx="27">
                  <c:v>1.2167471521371855E-12</c:v>
                </c:pt>
                <c:pt idx="28">
                  <c:v>1.4359810674384624E-13</c:v>
                </c:pt>
                <c:pt idx="29">
                  <c:v>1.6319734096430033E-14</c:v>
                </c:pt>
                <c:pt idx="30">
                  <c:v>1.7909042210700977E-15</c:v>
                </c:pt>
                <c:pt idx="31">
                  <c:v>1.9023701777791326E-16</c:v>
                </c:pt>
                <c:pt idx="32">
                  <c:v>1.9604317955784291E-17</c:v>
                </c:pt>
                <c:pt idx="33">
                  <c:v>1.9639311683473625E-18</c:v>
                </c:pt>
                <c:pt idx="34">
                  <c:v>1.9161301902389502E-19</c:v>
                </c:pt>
                <c:pt idx="35">
                  <c:v>1.8238340384985456E-20</c:v>
                </c:pt>
                <c:pt idx="36">
                  <c:v>1.6962218673402873E-21</c:v>
                </c:pt>
                <c:pt idx="37">
                  <c:v>1.5436080398292347E-22</c:v>
                </c:pt>
                <c:pt idx="38">
                  <c:v>1.376317169337774E-23</c:v>
                </c:pt>
                <c:pt idx="39">
                  <c:v>1.2037942069246662E-24</c:v>
                </c:pt>
                <c:pt idx="40">
                  <c:v>1.0340050666028782E-25</c:v>
                </c:pt>
                <c:pt idx="41">
                  <c:v>8.7312711275069272E-27</c:v>
                </c:pt>
                <c:pt idx="42">
                  <c:v>7.2548930136525676E-28</c:v>
                </c:pt>
                <c:pt idx="43">
                  <c:v>5.9370036796455033E-29</c:v>
                </c:pt>
                <c:pt idx="44">
                  <c:v>4.7889780428702887E-30</c:v>
                </c:pt>
                <c:pt idx="45">
                  <c:v>3.8105608375409621E-31</c:v>
                </c:pt>
                <c:pt idx="46">
                  <c:v>2.9930489078851369E-32</c:v>
                </c:pt>
                <c:pt idx="47">
                  <c:v>2.3222282665056751E-33</c:v>
                </c:pt>
                <c:pt idx="48">
                  <c:v>1.7808619178668914E-34</c:v>
                </c:pt>
                <c:pt idx="49">
                  <c:v>1.3506419441981275E-35</c:v>
                </c:pt>
                <c:pt idx="50">
                  <c:v>1.0136056616161831E-36</c:v>
                </c:pt>
                <c:pt idx="51">
                  <c:v>7.5307088178476484E-38</c:v>
                </c:pt>
                <c:pt idx="52">
                  <c:v>5.5417403240955982E-39</c:v>
                </c:pt>
                <c:pt idx="53">
                  <c:v>4.0410360814104812E-40</c:v>
                </c:pt>
                <c:pt idx="54">
                  <c:v>2.9211680390107506E-41</c:v>
                </c:pt>
                <c:pt idx="55">
                  <c:v>2.094149905837878E-42</c:v>
                </c:pt>
                <c:pt idx="56">
                  <c:v>1.4893834058652198E-43</c:v>
                </c:pt>
                <c:pt idx="57">
                  <c:v>1.0512440568021888E-44</c:v>
                </c:pt>
                <c:pt idx="58">
                  <c:v>7.3661578550531375E-46</c:v>
                </c:pt>
                <c:pt idx="59">
                  <c:v>5.125697818819676E-47</c:v>
                </c:pt>
                <c:pt idx="60">
                  <c:v>3.5429587020026656E-48</c:v>
                </c:pt>
              </c:numCache>
            </c:numRef>
          </c:yVal>
          <c:smooth val="0"/>
        </c:ser>
        <c:ser>
          <c:idx val="1"/>
          <c:order val="1"/>
          <c:tx>
            <c:v>gas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Q!$A$40:$A$100</c:f>
              <c:numCache>
                <c:formatCode>General_)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Q!$E$40:$E$100</c:f>
              <c:numCache>
                <c:formatCode>0.000</c:formatCode>
                <c:ptCount val="61"/>
                <c:pt idx="0">
                  <c:v>6.0275495464852176E-2</c:v>
                </c:pt>
                <c:pt idx="1">
                  <c:v>0.10023608495029855</c:v>
                </c:pt>
                <c:pt idx="2">
                  <c:v>0.15026190567639228</c:v>
                </c:pt>
                <c:pt idx="3">
                  <c:v>0.18953418014503748</c:v>
                </c:pt>
                <c:pt idx="4">
                  <c:v>0.17880670593463441</c:v>
                </c:pt>
                <c:pt idx="5">
                  <c:v>0.13157132711033609</c:v>
                </c:pt>
                <c:pt idx="6">
                  <c:v>8.4013881821953212E-2</c:v>
                </c:pt>
                <c:pt idx="7">
                  <c:v>4.9135098125020607E-2</c:v>
                </c:pt>
                <c:pt idx="8">
                  <c:v>2.7112380371729802E-2</c:v>
                </c:pt>
                <c:pt idx="9">
                  <c:v>1.4366396784665197E-2</c:v>
                </c:pt>
                <c:pt idx="10">
                  <c:v>7.3923567716035563E-3</c:v>
                </c:pt>
                <c:pt idx="11">
                  <c:v>3.721264472277002E-3</c:v>
                </c:pt>
                <c:pt idx="12">
                  <c:v>1.8419988175583622E-3</c:v>
                </c:pt>
                <c:pt idx="13">
                  <c:v>8.9982642013293446E-4</c:v>
                </c:pt>
                <c:pt idx="14">
                  <c:v>4.3496430768768146E-4</c:v>
                </c:pt>
                <c:pt idx="15">
                  <c:v>2.0846734582503288E-4</c:v>
                </c:pt>
                <c:pt idx="16">
                  <c:v>9.9213625572858801E-5</c:v>
                </c:pt>
                <c:pt idx="17">
                  <c:v>4.6942403787038533E-5</c:v>
                </c:pt>
                <c:pt idx="18">
                  <c:v>2.2101587895398606E-5</c:v>
                </c:pt>
                <c:pt idx="19">
                  <c:v>1.0362583478529608E-5</c:v>
                </c:pt>
                <c:pt idx="20">
                  <c:v>4.841272831826998E-6</c:v>
                </c:pt>
                <c:pt idx="21">
                  <c:v>2.2548151191346078E-6</c:v>
                </c:pt>
                <c:pt idx="22">
                  <c:v>1.0473645676727659E-6</c:v>
                </c:pt>
                <c:pt idx="23">
                  <c:v>4.8536297682592128E-7</c:v>
                </c:pt>
                <c:pt idx="24">
                  <c:v>2.244605371331318E-7</c:v>
                </c:pt>
                <c:pt idx="25">
                  <c:v>1.0361478242400419E-7</c:v>
                </c:pt>
                <c:pt idx="26">
                  <c:v>4.7752944130498283E-8</c:v>
                </c:pt>
                <c:pt idx="27">
                  <c:v>2.1976117379151408E-8</c:v>
                </c:pt>
                <c:pt idx="28">
                  <c:v>1.0100418059287732E-8</c:v>
                </c:pt>
                <c:pt idx="29">
                  <c:v>4.6368363342535884E-9</c:v>
                </c:pt>
                <c:pt idx="30">
                  <c:v>2.1264117722466061E-9</c:v>
                </c:pt>
                <c:pt idx="31">
                  <c:v>9.7422470090476211E-10</c:v>
                </c:pt>
                <c:pt idx="32">
                  <c:v>4.4595889248282324E-10</c:v>
                </c:pt>
                <c:pt idx="33">
                  <c:v>2.039800719810567E-10</c:v>
                </c:pt>
                <c:pt idx="34">
                  <c:v>9.3232505142715012E-11</c:v>
                </c:pt>
                <c:pt idx="35">
                  <c:v>4.2585314708741695E-11</c:v>
                </c:pt>
                <c:pt idx="36">
                  <c:v>1.9439657781950976E-11</c:v>
                </c:pt>
                <c:pt idx="37">
                  <c:v>8.8689969077629415E-12</c:v>
                </c:pt>
                <c:pt idx="38">
                  <c:v>4.044233887724661E-12</c:v>
                </c:pt>
                <c:pt idx="39">
                  <c:v>1.8432776431179369E-12</c:v>
                </c:pt>
                <c:pt idx="40">
                  <c:v>8.3975614011917698E-13</c:v>
                </c:pt>
                <c:pt idx="41">
                  <c:v>3.824171125049652E-13</c:v>
                </c:pt>
                <c:pt idx="42">
                  <c:v>1.7408270212475325E-13</c:v>
                </c:pt>
                <c:pt idx="43">
                  <c:v>7.9217189169459083E-14</c:v>
                </c:pt>
                <c:pt idx="44">
                  <c:v>3.6036206922915957E-14</c:v>
                </c:pt>
                <c:pt idx="45">
                  <c:v>1.6387925312925983E-14</c:v>
                </c:pt>
                <c:pt idx="46">
                  <c:v>7.4504544233606431E-15</c:v>
                </c:pt>
                <c:pt idx="47">
                  <c:v>3.3862836418513982E-15</c:v>
                </c:pt>
                <c:pt idx="48">
                  <c:v>1.5386964153331929E-15</c:v>
                </c:pt>
                <c:pt idx="49">
                  <c:v>6.9900175108697351E-16</c:v>
                </c:pt>
                <c:pt idx="50">
                  <c:v>3.1747201350373408E-16</c:v>
                </c:pt>
                <c:pt idx="51">
                  <c:v>1.4415847015520357E-16</c:v>
                </c:pt>
                <c:pt idx="52">
                  <c:v>6.5446686615729722E-17</c:v>
                </c:pt>
                <c:pt idx="53">
                  <c:v>2.9706589908517111E-17</c:v>
                </c:pt>
                <c:pt idx="54">
                  <c:v>1.348155776283509E-17</c:v>
                </c:pt>
                <c:pt idx="55">
                  <c:v>6.1172139718640388E-18</c:v>
                </c:pt>
                <c:pt idx="56">
                  <c:v>2.7752203524410879E-18</c:v>
                </c:pt>
                <c:pt idx="57">
                  <c:v>1.2588532174369215E-18</c:v>
                </c:pt>
                <c:pt idx="58">
                  <c:v>5.7093926384491784E-19</c:v>
                </c:pt>
                <c:pt idx="59">
                  <c:v>2.5890776025350701E-19</c:v>
                </c:pt>
                <c:pt idx="60">
                  <c:v>1.173933524222411E-19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133888"/>
        <c:axId val="460136448"/>
      </c:scatterChart>
      <c:valAx>
        <c:axId val="460133888"/>
        <c:scaling>
          <c:orientation val="minMax"/>
          <c:max val="2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Charge Q</a:t>
                </a:r>
              </a:p>
            </c:rich>
          </c:tx>
          <c:layout>
            <c:manualLayout>
              <c:xMode val="edge"/>
              <c:yMode val="edge"/>
              <c:x val="0.42542372881355933"/>
              <c:y val="0.852634460296423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60136448"/>
        <c:crosses val="autoZero"/>
        <c:crossBetween val="midCat"/>
      </c:valAx>
      <c:valAx>
        <c:axId val="460136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Fraction in Q</a:t>
                </a:r>
              </a:p>
            </c:rich>
          </c:tx>
          <c:layout>
            <c:manualLayout>
              <c:xMode val="edge"/>
              <c:yMode val="edge"/>
              <c:x val="3.7288135593220341E-2"/>
              <c:y val="0.3333343728073595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6013388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474576271186445"/>
          <c:y val="0.43859809603007543"/>
          <c:w val="0.10169491525423724"/>
          <c:h val="0.15087757594657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&amp;F</c:oddHeader>
      <c:oddFooter>Page &amp;P</c:oddFooter>
    </c:headerFooter>
    <c:pageMargins b="1" l="0.75" r="0.75" t="1" header="0.5" footer="0.5"/>
    <c:pageSetup orientation="portrait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676275</xdr:colOff>
      <xdr:row>4</xdr:row>
      <xdr:rowOff>66675</xdr:rowOff>
    </xdr:from>
    <xdr:to>
      <xdr:col>11</xdr:col>
      <xdr:colOff>238125</xdr:colOff>
      <xdr:row>30</xdr:row>
      <xdr:rowOff>133350</xdr:rowOff>
    </xdr:to>
    <xdr:graphicFrame macro="">
      <xdr:nvGraphicFramePr>
        <xdr:cNvPr id="10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A102"/>
  <sheetViews>
    <sheetView showGridLines="0" tabSelected="1" workbookViewId="0">
      <selection activeCell="Q39" sqref="Q39"/>
    </sheetView>
  </sheetViews>
  <sheetFormatPr defaultColWidth="9.75" defaultRowHeight="12.75" x14ac:dyDescent="0.2"/>
  <cols>
    <col min="1" max="1" width="13.75" style="8" customWidth="1"/>
    <col min="2" max="2" width="12.5" style="2" customWidth="1"/>
    <col min="3" max="3" width="9.875" style="2" bestFit="1" customWidth="1"/>
    <col min="4" max="5" width="9.75" style="3"/>
    <col min="6" max="8" width="9.75" style="2"/>
    <col min="9" max="9" width="21" style="2" customWidth="1"/>
    <col min="10" max="12" width="9.75" style="2"/>
    <col min="13" max="13" width="13.75" style="32" customWidth="1"/>
    <col min="14" max="14" width="12.5" style="29" customWidth="1"/>
    <col min="15" max="15" width="9.875" style="29" bestFit="1" customWidth="1"/>
    <col min="16" max="17" width="9.75" style="30"/>
    <col min="18" max="53" width="9.75" style="29"/>
    <col min="54" max="16384" width="9.75" style="2"/>
  </cols>
  <sheetData>
    <row r="1" spans="1:20" x14ac:dyDescent="0.2">
      <c r="A1" s="1" t="s">
        <v>0</v>
      </c>
      <c r="H1" s="4"/>
      <c r="I1" s="5" t="s">
        <v>1</v>
      </c>
      <c r="J1" s="6" t="s">
        <v>2</v>
      </c>
      <c r="M1" s="28"/>
    </row>
    <row r="2" spans="1:20" x14ac:dyDescent="0.2">
      <c r="A2" s="1" t="s">
        <v>3</v>
      </c>
      <c r="G2" s="6" t="s">
        <v>4</v>
      </c>
      <c r="H2" s="4"/>
      <c r="I2" s="4"/>
      <c r="M2" s="28"/>
    </row>
    <row r="3" spans="1:20" x14ac:dyDescent="0.2">
      <c r="A3" s="1" t="s">
        <v>5</v>
      </c>
      <c r="D3" s="7" t="s">
        <v>6</v>
      </c>
      <c r="G3" s="6" t="s">
        <v>7</v>
      </c>
      <c r="H3" s="4"/>
      <c r="I3" s="4"/>
      <c r="M3" s="28"/>
      <c r="P3" s="31"/>
    </row>
    <row r="4" spans="1:20" x14ac:dyDescent="0.2">
      <c r="H4" s="4"/>
      <c r="I4" s="4"/>
    </row>
    <row r="5" spans="1:20" x14ac:dyDescent="0.2">
      <c r="A5" s="1" t="s">
        <v>8</v>
      </c>
      <c r="H5" s="4"/>
      <c r="I5" s="4"/>
      <c r="M5" s="28"/>
    </row>
    <row r="6" spans="1:20" x14ac:dyDescent="0.2">
      <c r="A6" s="9" t="s">
        <v>9</v>
      </c>
      <c r="B6" s="26">
        <v>79</v>
      </c>
      <c r="H6" s="4"/>
      <c r="I6" s="4"/>
      <c r="M6" s="12"/>
      <c r="N6" s="13"/>
    </row>
    <row r="7" spans="1:20" x14ac:dyDescent="0.2">
      <c r="A7" s="10" t="s">
        <v>10</v>
      </c>
      <c r="B7" s="27">
        <v>197</v>
      </c>
      <c r="C7" s="6" t="s">
        <v>11</v>
      </c>
      <c r="H7" s="4"/>
      <c r="I7" s="4"/>
      <c r="M7" s="12"/>
      <c r="N7" s="13"/>
      <c r="O7" s="33"/>
    </row>
    <row r="8" spans="1:20" x14ac:dyDescent="0.2">
      <c r="A8" s="11" t="s">
        <v>12</v>
      </c>
      <c r="B8" s="24">
        <v>6</v>
      </c>
      <c r="C8" s="6" t="s">
        <v>13</v>
      </c>
      <c r="H8" s="4"/>
      <c r="I8" s="4"/>
      <c r="M8" s="12"/>
      <c r="N8" s="13"/>
      <c r="O8" s="33"/>
    </row>
    <row r="9" spans="1:20" x14ac:dyDescent="0.2">
      <c r="A9" s="12" t="s">
        <v>33</v>
      </c>
      <c r="B9" s="13">
        <f>+(A21+1)*B8</f>
        <v>54</v>
      </c>
      <c r="C9" s="6" t="s">
        <v>13</v>
      </c>
      <c r="H9" s="4"/>
      <c r="I9" s="4"/>
      <c r="M9" s="12"/>
      <c r="N9" s="13"/>
      <c r="O9" s="33"/>
    </row>
    <row r="10" spans="1:20" x14ac:dyDescent="0.2">
      <c r="A10" s="12"/>
      <c r="B10" s="13"/>
      <c r="C10" s="6"/>
      <c r="E10" s="7"/>
      <c r="H10" s="4"/>
      <c r="I10" s="4"/>
      <c r="M10" s="12"/>
      <c r="N10" s="13"/>
      <c r="O10" s="33"/>
      <c r="Q10" s="31"/>
    </row>
    <row r="11" spans="1:20" x14ac:dyDescent="0.2">
      <c r="A11" s="12" t="s">
        <v>5</v>
      </c>
      <c r="B11" s="13"/>
      <c r="C11" s="6"/>
      <c r="E11" s="7"/>
      <c r="H11" s="4"/>
      <c r="I11" s="4"/>
      <c r="M11" s="12"/>
      <c r="N11" s="13"/>
      <c r="O11" s="33"/>
      <c r="Q11" s="31"/>
    </row>
    <row r="12" spans="1:20" x14ac:dyDescent="0.2">
      <c r="H12" s="4"/>
      <c r="I12" s="4"/>
      <c r="T12" s="12"/>
    </row>
    <row r="13" spans="1:20" x14ac:dyDescent="0.2">
      <c r="A13" s="1" t="s">
        <v>14</v>
      </c>
      <c r="B13" s="5" t="s">
        <v>15</v>
      </c>
      <c r="C13" s="5" t="s">
        <v>16</v>
      </c>
      <c r="H13" s="4"/>
      <c r="I13" s="4"/>
      <c r="M13" s="28"/>
      <c r="N13" s="34"/>
      <c r="O13" s="34"/>
      <c r="T13" s="35"/>
    </row>
    <row r="14" spans="1:20" x14ac:dyDescent="0.2">
      <c r="A14" s="14" t="s">
        <v>17</v>
      </c>
      <c r="B14" s="4">
        <f>1/B101</f>
        <v>0.19892801916469277</v>
      </c>
      <c r="C14" s="4">
        <f>1/C101</f>
        <v>0.19291443041079523</v>
      </c>
      <c r="H14" s="4"/>
      <c r="I14" s="4"/>
      <c r="M14" s="12"/>
      <c r="N14" s="36"/>
      <c r="O14" s="36"/>
      <c r="T14" s="35"/>
    </row>
    <row r="15" spans="1:20" x14ac:dyDescent="0.2">
      <c r="A15" s="14" t="s">
        <v>18</v>
      </c>
      <c r="B15" s="4">
        <f>B33</f>
        <v>8.4537948436395425</v>
      </c>
      <c r="C15" s="4">
        <f>C33</f>
        <v>3.3169538687630316</v>
      </c>
      <c r="D15" s="7" t="s">
        <v>19</v>
      </c>
      <c r="H15" s="4"/>
      <c r="I15" s="4"/>
      <c r="M15" s="12"/>
      <c r="N15" s="36"/>
      <c r="O15" s="36"/>
      <c r="P15" s="31"/>
      <c r="T15" s="35"/>
    </row>
    <row r="16" spans="1:20" x14ac:dyDescent="0.2">
      <c r="A16" s="14" t="s">
        <v>20</v>
      </c>
      <c r="B16" s="4">
        <f>B35</f>
        <v>1.8622755220679026</v>
      </c>
      <c r="C16" s="4">
        <f>C35</f>
        <v>1.6254498872591581</v>
      </c>
      <c r="H16" s="4"/>
      <c r="I16" s="4"/>
      <c r="M16" s="12"/>
      <c r="N16" s="36"/>
      <c r="O16" s="36"/>
      <c r="T16" s="35"/>
    </row>
    <row r="17" spans="1:21" x14ac:dyDescent="0.2">
      <c r="A17" s="14" t="s">
        <v>21</v>
      </c>
      <c r="B17" s="15">
        <f>B37</f>
        <v>9.2439369069812871E-2</v>
      </c>
      <c r="C17" s="15">
        <f>C37</f>
        <v>0.38703107394459274</v>
      </c>
      <c r="M17" s="12"/>
      <c r="N17" s="13"/>
      <c r="O17" s="13"/>
      <c r="T17" s="35"/>
    </row>
    <row r="18" spans="1:21" x14ac:dyDescent="0.2">
      <c r="T18" s="35"/>
    </row>
    <row r="19" spans="1:21" x14ac:dyDescent="0.2">
      <c r="A19" s="1" t="s">
        <v>22</v>
      </c>
      <c r="M19" s="28"/>
      <c r="T19" s="35"/>
    </row>
    <row r="20" spans="1:21" x14ac:dyDescent="0.2">
      <c r="A20" s="14" t="s">
        <v>23</v>
      </c>
      <c r="B20" s="5" t="s">
        <v>24</v>
      </c>
      <c r="C20" s="5" t="s">
        <v>24</v>
      </c>
      <c r="M20" s="12"/>
      <c r="N20" s="34"/>
      <c r="O20" s="34"/>
      <c r="P20" s="37"/>
      <c r="Q20" s="37"/>
      <c r="T20" s="35"/>
    </row>
    <row r="21" spans="1:21" x14ac:dyDescent="0.2">
      <c r="A21" s="23">
        <v>8</v>
      </c>
      <c r="B21" s="17">
        <f>EXP(-0.5*((A21-$B$33)/$B$35)^2/(1+$B$37*ABS(A21-$B$33)/$B$35))*B14</f>
        <v>0.19323512109719967</v>
      </c>
      <c r="C21" s="25">
        <f>EXP(-0.5*((A21-$C$33)/$C$35)^2/(1+$C$37*ABS(A21-$C$33)/$C$35))*C14</f>
        <v>2.7112380371729802E-2</v>
      </c>
      <c r="M21" s="35"/>
      <c r="N21" s="38"/>
      <c r="O21" s="38"/>
      <c r="P21" s="39"/>
      <c r="Q21" s="39"/>
      <c r="T21" s="35"/>
    </row>
    <row r="22" spans="1:21" x14ac:dyDescent="0.2">
      <c r="T22" s="35"/>
    </row>
    <row r="23" spans="1:21" x14ac:dyDescent="0.2">
      <c r="A23" s="1" t="s">
        <v>25</v>
      </c>
      <c r="M23" s="28"/>
      <c r="T23" s="35"/>
    </row>
    <row r="25" spans="1:21" x14ac:dyDescent="0.2">
      <c r="A25" s="1" t="s">
        <v>26</v>
      </c>
      <c r="M25" s="28"/>
      <c r="U25" s="12"/>
    </row>
    <row r="26" spans="1:21" x14ac:dyDescent="0.2">
      <c r="T26" s="40"/>
    </row>
    <row r="27" spans="1:21" x14ac:dyDescent="0.2">
      <c r="A27" s="14" t="s">
        <v>27</v>
      </c>
      <c r="B27" s="15">
        <v>931</v>
      </c>
      <c r="C27" s="6" t="s">
        <v>13</v>
      </c>
      <c r="M27" s="12"/>
      <c r="N27" s="13"/>
      <c r="O27" s="33"/>
      <c r="U27" s="35"/>
    </row>
    <row r="28" spans="1:21" x14ac:dyDescent="0.2">
      <c r="A28" s="14" t="s">
        <v>28</v>
      </c>
      <c r="B28" s="15">
        <f>SQRT(2*B8/(B27*B7))</f>
        <v>8.0887734046643112E-3</v>
      </c>
      <c r="M28" s="12"/>
      <c r="N28" s="13"/>
      <c r="U28" s="35"/>
    </row>
    <row r="29" spans="1:21" x14ac:dyDescent="0.2">
      <c r="U29" s="35"/>
    </row>
    <row r="30" spans="1:21" x14ac:dyDescent="0.2">
      <c r="B30" s="5" t="s">
        <v>15</v>
      </c>
      <c r="C30" s="5" t="s">
        <v>16</v>
      </c>
      <c r="N30" s="34"/>
      <c r="O30" s="34"/>
      <c r="U30" s="35"/>
    </row>
    <row r="31" spans="1:21" x14ac:dyDescent="0.2">
      <c r="A31" s="14" t="s">
        <v>29</v>
      </c>
      <c r="B31" s="15">
        <f>47.3*B6^(-0.38)*B28^0.86</f>
        <v>0.1427387672772755</v>
      </c>
      <c r="C31" s="15">
        <f>80.1*B6^-0.506*B28^0.996</f>
        <v>7.2390961780074897E-2</v>
      </c>
      <c r="M31" s="12"/>
      <c r="N31" s="13"/>
      <c r="O31" s="13"/>
      <c r="U31" s="35"/>
    </row>
    <row r="32" spans="1:21" x14ac:dyDescent="0.2">
      <c r="A32" s="14" t="s">
        <v>30</v>
      </c>
      <c r="B32" s="15">
        <f>1-1.03*EXP(-B31)</f>
        <v>0.10701006131189295</v>
      </c>
      <c r="C32" s="15">
        <f>MAXA(1-1.08*EXP(-C31),C31*0.116/0.2)</f>
        <v>4.198675783244344E-2</v>
      </c>
      <c r="M32" s="12"/>
      <c r="N32" s="13"/>
      <c r="O32" s="13"/>
      <c r="U32" s="35"/>
    </row>
    <row r="33" spans="1:21" x14ac:dyDescent="0.2">
      <c r="A33" s="14" t="s">
        <v>18</v>
      </c>
      <c r="B33" s="18">
        <f>B32*B6</f>
        <v>8.4537948436395425</v>
      </c>
      <c r="C33" s="15">
        <f>C32*B6</f>
        <v>3.3169538687630316</v>
      </c>
      <c r="M33" s="12"/>
      <c r="N33" s="13"/>
      <c r="O33" s="13"/>
      <c r="U33" s="35"/>
    </row>
    <row r="34" spans="1:21" x14ac:dyDescent="0.2">
      <c r="U34" s="35"/>
    </row>
    <row r="35" spans="1:21" x14ac:dyDescent="0.2">
      <c r="A35" s="14" t="s">
        <v>20</v>
      </c>
      <c r="B35" s="15">
        <f>0.48*$B$6^0.45*(B32*(1-B32))^0.26</f>
        <v>1.8622755220679026</v>
      </c>
      <c r="C35" s="15">
        <f>0.35*$B$6^0.55*(C32*(1-C32))^0.27</f>
        <v>1.6254498872591581</v>
      </c>
      <c r="M35" s="12"/>
      <c r="N35" s="13"/>
      <c r="O35" s="13"/>
      <c r="U35" s="35"/>
    </row>
    <row r="36" spans="1:21" x14ac:dyDescent="0.2">
      <c r="U36" s="35"/>
    </row>
    <row r="37" spans="1:21" x14ac:dyDescent="0.2">
      <c r="A37" s="14" t="s">
        <v>21</v>
      </c>
      <c r="B37" s="15">
        <f>B35*(0.0007*B6-0.7*B28)</f>
        <v>9.2439369069812871E-2</v>
      </c>
      <c r="C37" s="15">
        <f>C35*(0.17+0.0012*B6-3.3*B28)</f>
        <v>0.38703107394459274</v>
      </c>
      <c r="M37" s="12"/>
      <c r="N37" s="13"/>
      <c r="O37" s="13"/>
    </row>
    <row r="38" spans="1:21" x14ac:dyDescent="0.2">
      <c r="B38" s="2">
        <v>100</v>
      </c>
      <c r="C38" s="2">
        <v>100</v>
      </c>
      <c r="D38" s="19"/>
      <c r="E38" s="19"/>
      <c r="P38" s="41"/>
      <c r="Q38" s="41"/>
    </row>
    <row r="39" spans="1:21" x14ac:dyDescent="0.2">
      <c r="A39" s="14" t="s">
        <v>23</v>
      </c>
      <c r="B39" s="5" t="s">
        <v>31</v>
      </c>
      <c r="C39" s="5" t="s">
        <v>31</v>
      </c>
      <c r="D39" s="20" t="s">
        <v>24</v>
      </c>
      <c r="E39" s="20" t="s">
        <v>24</v>
      </c>
      <c r="M39" s="12"/>
      <c r="N39" s="34"/>
      <c r="O39" s="34"/>
      <c r="P39" s="42"/>
      <c r="Q39" s="42"/>
    </row>
    <row r="40" spans="1:21" x14ac:dyDescent="0.2">
      <c r="A40" s="16">
        <v>0</v>
      </c>
      <c r="B40" s="21">
        <f t="shared" ref="B40:B100" si="0">IF((A40-$B$33)/$B$35&gt;$B$38,0,EXP(-0.5*((A40-$B$33)/$B$35)^2/(1+$B$37*ABS(A40-$B$33)/$B$35)))</f>
        <v>7.0458702524841155E-4</v>
      </c>
      <c r="C40" s="21">
        <f>IF((A40-$C$33)/$C$35&gt;$C$38,0,EXP(-0.5*((A40-$C$33)/$C$35)^2/(1+$C$37*ABS(A40-$C$33)/$C$35)))</f>
        <v>0.31244679486392241</v>
      </c>
      <c r="D40" s="22">
        <f t="shared" ref="D40:D72" si="1">B40/$B$101</f>
        <v>1.4016210126180988E-4</v>
      </c>
      <c r="E40" s="22">
        <f t="shared" ref="E40:E72" si="2">C40/$C$101</f>
        <v>6.0275495464852176E-2</v>
      </c>
      <c r="M40" s="35"/>
      <c r="N40" s="43"/>
      <c r="O40" s="43"/>
      <c r="P40" s="44"/>
      <c r="Q40" s="44"/>
    </row>
    <row r="41" spans="1:21" x14ac:dyDescent="0.2">
      <c r="A41" s="16">
        <f>1+A40</f>
        <v>1</v>
      </c>
      <c r="B41" s="21">
        <f t="shared" si="0"/>
        <v>2.8890814417221935E-3</v>
      </c>
      <c r="C41" s="21">
        <f t="shared" ref="C41:C72" si="3">IF((A41-$C$33)/$C$35&gt;$C$38,0,EXP(-0.5*((A41-$C$33)/$C$35)^2/(1+$C$37*ABS(A41-$C$33)/$C$35)))</f>
        <v>0.51958832077441874</v>
      </c>
      <c r="D41" s="22">
        <f t="shared" si="1"/>
        <v>5.7471924840727068E-4</v>
      </c>
      <c r="E41" s="22">
        <f t="shared" si="2"/>
        <v>0.10023608495029855</v>
      </c>
      <c r="M41" s="35"/>
      <c r="N41" s="43"/>
      <c r="O41" s="43"/>
      <c r="P41" s="44"/>
      <c r="Q41" s="44"/>
    </row>
    <row r="42" spans="1:21" x14ac:dyDescent="0.2">
      <c r="A42" s="16">
        <f>1+A41</f>
        <v>2</v>
      </c>
      <c r="B42" s="21">
        <f t="shared" si="0"/>
        <v>1.0588129365276316E-2</v>
      </c>
      <c r="C42" s="21">
        <f t="shared" si="3"/>
        <v>0.77890443631625716</v>
      </c>
      <c r="D42" s="22">
        <f t="shared" si="1"/>
        <v>2.1062756012939334E-3</v>
      </c>
      <c r="E42" s="22">
        <f t="shared" si="2"/>
        <v>0.15026190567639228</v>
      </c>
      <c r="M42" s="35"/>
      <c r="N42" s="43"/>
      <c r="O42" s="43"/>
      <c r="P42" s="44"/>
      <c r="Q42" s="44"/>
    </row>
    <row r="43" spans="1:21" x14ac:dyDescent="0.2">
      <c r="A43" s="16">
        <v>3</v>
      </c>
      <c r="B43" s="21">
        <f t="shared" si="0"/>
        <v>3.4229315160798829E-2</v>
      </c>
      <c r="C43" s="21">
        <f t="shared" si="3"/>
        <v>0.98247798125542096</v>
      </c>
      <c r="D43" s="22">
        <f t="shared" si="1"/>
        <v>6.8091698623016983E-3</v>
      </c>
      <c r="E43" s="22">
        <f t="shared" si="2"/>
        <v>0.18953418014503748</v>
      </c>
      <c r="M43" s="35"/>
      <c r="N43" s="43"/>
      <c r="O43" s="43"/>
      <c r="P43" s="44"/>
      <c r="Q43" s="44"/>
    </row>
    <row r="44" spans="1:21" x14ac:dyDescent="0.2">
      <c r="A44" s="16">
        <f t="shared" ref="A44:A72" si="4">1+A43</f>
        <v>4</v>
      </c>
      <c r="B44" s="21">
        <f t="shared" si="0"/>
        <v>9.6128609044441649E-2</v>
      </c>
      <c r="C44" s="21">
        <f t="shared" si="3"/>
        <v>0.92687055889950998</v>
      </c>
      <c r="D44" s="22">
        <f t="shared" si="1"/>
        <v>1.9122673782267948E-2</v>
      </c>
      <c r="E44" s="22">
        <f t="shared" si="2"/>
        <v>0.17880670593463441</v>
      </c>
      <c r="M44" s="35"/>
      <c r="N44" s="43"/>
      <c r="O44" s="43"/>
      <c r="P44" s="44"/>
      <c r="Q44" s="44"/>
    </row>
    <row r="45" spans="1:21" x14ac:dyDescent="0.2">
      <c r="A45" s="16">
        <f t="shared" si="4"/>
        <v>5</v>
      </c>
      <c r="B45" s="21">
        <f t="shared" si="0"/>
        <v>0.23036283817433201</v>
      </c>
      <c r="C45" s="21">
        <f t="shared" si="3"/>
        <v>0.68201910468888138</v>
      </c>
      <c r="D45" s="22">
        <f t="shared" si="1"/>
        <v>4.5825623087176533E-2</v>
      </c>
      <c r="E45" s="22">
        <f t="shared" si="2"/>
        <v>0.13157132711033609</v>
      </c>
      <c r="M45" s="35"/>
      <c r="N45" s="43"/>
      <c r="O45" s="43"/>
      <c r="P45" s="44"/>
      <c r="Q45" s="44"/>
      <c r="U45" s="35"/>
    </row>
    <row r="46" spans="1:21" x14ac:dyDescent="0.2">
      <c r="A46" s="16">
        <f t="shared" si="4"/>
        <v>6</v>
      </c>
      <c r="B46" s="21">
        <f t="shared" si="0"/>
        <v>0.46124542008311348</v>
      </c>
      <c r="C46" s="21">
        <f t="shared" si="3"/>
        <v>0.43549817213286035</v>
      </c>
      <c r="D46" s="22">
        <f t="shared" si="1"/>
        <v>9.1754637765920369E-2</v>
      </c>
      <c r="E46" s="22">
        <f t="shared" si="2"/>
        <v>8.4013881821953212E-2</v>
      </c>
      <c r="M46" s="35"/>
      <c r="N46" s="43"/>
      <c r="O46" s="43"/>
      <c r="P46" s="44"/>
      <c r="Q46" s="44"/>
      <c r="U46" s="35"/>
    </row>
    <row r="47" spans="1:21" x14ac:dyDescent="0.2">
      <c r="A47" s="16">
        <f t="shared" si="4"/>
        <v>7</v>
      </c>
      <c r="B47" s="21">
        <f t="shared" si="0"/>
        <v>0.75261443830891728</v>
      </c>
      <c r="C47" s="21">
        <f t="shared" si="3"/>
        <v>0.25469892542715183</v>
      </c>
      <c r="D47" s="22">
        <f t="shared" si="1"/>
        <v>0.14971609940754077</v>
      </c>
      <c r="E47" s="22">
        <f t="shared" si="2"/>
        <v>4.9135098125020607E-2</v>
      </c>
      <c r="M47" s="35"/>
      <c r="N47" s="43"/>
      <c r="O47" s="43"/>
      <c r="P47" s="44"/>
      <c r="Q47" s="44"/>
      <c r="U47" s="35"/>
    </row>
    <row r="48" spans="1:21" x14ac:dyDescent="0.2">
      <c r="A48" s="16">
        <f t="shared" si="4"/>
        <v>8</v>
      </c>
      <c r="B48" s="21">
        <f t="shared" si="0"/>
        <v>0.97138212057105977</v>
      </c>
      <c r="C48" s="21">
        <f t="shared" si="3"/>
        <v>0.14054096582612427</v>
      </c>
      <c r="D48" s="22">
        <f t="shared" si="1"/>
        <v>0.19323512109719967</v>
      </c>
      <c r="E48" s="22">
        <f t="shared" si="2"/>
        <v>2.7112380371729802E-2</v>
      </c>
      <c r="M48" s="35"/>
      <c r="N48" s="43"/>
      <c r="O48" s="43"/>
      <c r="P48" s="44"/>
      <c r="Q48" s="44"/>
      <c r="U48" s="35"/>
    </row>
    <row r="49" spans="1:21" x14ac:dyDescent="0.2">
      <c r="A49" s="16">
        <f t="shared" si="4"/>
        <v>9</v>
      </c>
      <c r="B49" s="21">
        <f t="shared" si="0"/>
        <v>0.95898771321212473</v>
      </c>
      <c r="C49" s="21">
        <f t="shared" si="3"/>
        <v>7.447030662285424E-2</v>
      </c>
      <c r="D49" s="22">
        <f t="shared" si="1"/>
        <v>0.19076952619256643</v>
      </c>
      <c r="E49" s="22">
        <f t="shared" si="2"/>
        <v>1.4366396784665197E-2</v>
      </c>
      <c r="M49" s="35"/>
      <c r="N49" s="43"/>
      <c r="O49" s="43"/>
      <c r="P49" s="44"/>
      <c r="Q49" s="44"/>
      <c r="U49" s="35"/>
    </row>
    <row r="50" spans="1:21" x14ac:dyDescent="0.2">
      <c r="A50" s="16">
        <f t="shared" si="4"/>
        <v>10</v>
      </c>
      <c r="B50" s="21">
        <f t="shared" si="0"/>
        <v>0.72606802998275299</v>
      </c>
      <c r="C50" s="21">
        <f t="shared" si="3"/>
        <v>3.8319356182231402E-2</v>
      </c>
      <c r="D50" s="22">
        <f t="shared" si="1"/>
        <v>0.14443527498327982</v>
      </c>
      <c r="E50" s="22">
        <f t="shared" si="2"/>
        <v>7.3923567716035563E-3</v>
      </c>
      <c r="M50" s="35"/>
      <c r="N50" s="43"/>
      <c r="O50" s="43"/>
      <c r="P50" s="44"/>
      <c r="Q50" s="44"/>
      <c r="U50" s="35"/>
    </row>
    <row r="51" spans="1:21" x14ac:dyDescent="0.2">
      <c r="A51" s="16">
        <f t="shared" si="4"/>
        <v>11</v>
      </c>
      <c r="B51" s="21">
        <f t="shared" si="0"/>
        <v>0.43613033044933452</v>
      </c>
      <c r="C51" s="21">
        <f t="shared" si="3"/>
        <v>1.9289715467903975E-2</v>
      </c>
      <c r="D51" s="22">
        <f t="shared" si="1"/>
        <v>8.6758542733929009E-2</v>
      </c>
      <c r="E51" s="22">
        <f t="shared" si="2"/>
        <v>3.721264472277002E-3</v>
      </c>
      <c r="M51" s="35"/>
      <c r="N51" s="43"/>
      <c r="O51" s="43"/>
      <c r="P51" s="44"/>
      <c r="Q51" s="44"/>
      <c r="U51" s="35"/>
    </row>
    <row r="52" spans="1:21" x14ac:dyDescent="0.2">
      <c r="A52" s="16">
        <f t="shared" si="4"/>
        <v>12</v>
      </c>
      <c r="B52" s="21">
        <f t="shared" si="0"/>
        <v>0.21402224980031578</v>
      </c>
      <c r="C52" s="21">
        <f t="shared" si="3"/>
        <v>9.5482686994227389E-3</v>
      </c>
      <c r="D52" s="22">
        <f t="shared" si="1"/>
        <v>4.2575022209947883E-2</v>
      </c>
      <c r="E52" s="22">
        <f t="shared" si="2"/>
        <v>1.8419988175583622E-3</v>
      </c>
      <c r="M52" s="35"/>
      <c r="N52" s="43"/>
      <c r="O52" s="43"/>
      <c r="P52" s="44"/>
      <c r="Q52" s="44"/>
      <c r="U52" s="35"/>
    </row>
    <row r="53" spans="1:21" x14ac:dyDescent="0.2">
      <c r="A53" s="16">
        <f t="shared" si="4"/>
        <v>13</v>
      </c>
      <c r="B53" s="21">
        <f t="shared" si="0"/>
        <v>8.7937101159714606E-2</v>
      </c>
      <c r="C53" s="21">
        <f t="shared" si="3"/>
        <v>4.6643810844882311E-3</v>
      </c>
      <c r="D53" s="22">
        <f t="shared" si="1"/>
        <v>1.7493153344787234E-2</v>
      </c>
      <c r="E53" s="22">
        <f t="shared" si="2"/>
        <v>8.9982642013293446E-4</v>
      </c>
      <c r="M53" s="35"/>
      <c r="N53" s="43"/>
      <c r="O53" s="43"/>
      <c r="P53" s="44"/>
      <c r="Q53" s="44"/>
      <c r="U53" s="35"/>
    </row>
    <row r="54" spans="1:21" x14ac:dyDescent="0.2">
      <c r="A54" s="16">
        <f t="shared" si="4"/>
        <v>14</v>
      </c>
      <c r="B54" s="21">
        <f t="shared" si="0"/>
        <v>3.0886034058410512E-2</v>
      </c>
      <c r="C54" s="21">
        <f t="shared" si="3"/>
        <v>2.2547007331771974E-3</v>
      </c>
      <c r="D54" s="22">
        <f t="shared" si="1"/>
        <v>6.1440975750928399E-3</v>
      </c>
      <c r="E54" s="22">
        <f t="shared" si="2"/>
        <v>4.3496430768768146E-4</v>
      </c>
      <c r="M54" s="35"/>
      <c r="N54" s="43"/>
      <c r="O54" s="43"/>
      <c r="P54" s="44"/>
      <c r="Q54" s="44"/>
      <c r="U54" s="35"/>
    </row>
    <row r="55" spans="1:21" x14ac:dyDescent="0.2">
      <c r="A55" s="16">
        <f t="shared" si="4"/>
        <v>15</v>
      </c>
      <c r="B55" s="21">
        <f t="shared" si="0"/>
        <v>9.4381197289289381E-3</v>
      </c>
      <c r="C55" s="21">
        <f t="shared" si="3"/>
        <v>1.0806207984603278E-3</v>
      </c>
      <c r="D55" s="22">
        <f t="shared" si="1"/>
        <v>1.8775064623150408E-3</v>
      </c>
      <c r="E55" s="22">
        <f t="shared" si="2"/>
        <v>2.0846734582503288E-4</v>
      </c>
      <c r="M55" s="35"/>
      <c r="N55" s="43"/>
      <c r="O55" s="43"/>
      <c r="P55" s="44"/>
      <c r="Q55" s="44"/>
    </row>
    <row r="56" spans="1:21" x14ac:dyDescent="0.2">
      <c r="A56" s="16">
        <f t="shared" si="4"/>
        <v>16</v>
      </c>
      <c r="B56" s="21">
        <f t="shared" si="0"/>
        <v>2.5473742482815271E-3</v>
      </c>
      <c r="C56" s="21">
        <f t="shared" si="3"/>
        <v>5.1428825392476674E-4</v>
      </c>
      <c r="D56" s="22">
        <f t="shared" si="1"/>
        <v>5.0674411328179242E-4</v>
      </c>
      <c r="E56" s="22">
        <f t="shared" si="2"/>
        <v>9.9213625572858801E-5</v>
      </c>
      <c r="F56" s="4"/>
      <c r="G56" s="4"/>
      <c r="M56" s="35"/>
      <c r="N56" s="43"/>
      <c r="O56" s="43"/>
      <c r="P56" s="44"/>
      <c r="Q56" s="44"/>
    </row>
    <row r="57" spans="1:21" x14ac:dyDescent="0.2">
      <c r="A57" s="16">
        <f t="shared" si="4"/>
        <v>17</v>
      </c>
      <c r="B57" s="21">
        <f t="shared" si="0"/>
        <v>6.1520709453439517E-4</v>
      </c>
      <c r="C57" s="21">
        <f t="shared" si="3"/>
        <v>2.4333277550610697E-4</v>
      </c>
      <c r="D57" s="22">
        <f t="shared" si="1"/>
        <v>1.2238192869179311E-4</v>
      </c>
      <c r="E57" s="22">
        <f t="shared" si="2"/>
        <v>4.6942403787038533E-5</v>
      </c>
      <c r="F57" s="4"/>
      <c r="G57" s="4"/>
      <c r="M57" s="35"/>
      <c r="N57" s="43"/>
      <c r="O57" s="43"/>
      <c r="P57" s="44"/>
      <c r="Q57" s="44"/>
    </row>
    <row r="58" spans="1:21" x14ac:dyDescent="0.2">
      <c r="A58" s="16">
        <f t="shared" si="4"/>
        <v>18</v>
      </c>
      <c r="B58" s="21">
        <f t="shared" si="0"/>
        <v>1.3444639293555167E-4</v>
      </c>
      <c r="C58" s="21">
        <f t="shared" si="3"/>
        <v>1.1456679445044684E-4</v>
      </c>
      <c r="D58" s="22">
        <f t="shared" si="1"/>
        <v>2.6745154630507236E-5</v>
      </c>
      <c r="E58" s="22">
        <f t="shared" si="2"/>
        <v>2.2101587895398606E-5</v>
      </c>
      <c r="F58" s="4"/>
      <c r="G58" s="4"/>
      <c r="M58" s="35"/>
      <c r="N58" s="43"/>
      <c r="O58" s="43"/>
      <c r="P58" s="44"/>
      <c r="Q58" s="44"/>
    </row>
    <row r="59" spans="1:21" x14ac:dyDescent="0.2">
      <c r="A59" s="16">
        <f t="shared" si="4"/>
        <v>19</v>
      </c>
      <c r="B59" s="21">
        <f t="shared" si="0"/>
        <v>2.6848400633654762E-5</v>
      </c>
      <c r="C59" s="21">
        <f t="shared" si="3"/>
        <v>5.3715958191739979E-5</v>
      </c>
      <c r="D59" s="22">
        <f t="shared" si="1"/>
        <v>5.340899155793024E-6</v>
      </c>
      <c r="E59" s="22">
        <f t="shared" si="2"/>
        <v>1.0362583478529608E-5</v>
      </c>
      <c r="F59" s="4"/>
      <c r="G59" s="4"/>
      <c r="M59" s="35"/>
      <c r="N59" s="43"/>
      <c r="O59" s="43"/>
      <c r="P59" s="44"/>
      <c r="Q59" s="44"/>
    </row>
    <row r="60" spans="1:21" x14ac:dyDescent="0.2">
      <c r="A60" s="16">
        <f t="shared" si="4"/>
        <v>20</v>
      </c>
      <c r="B60" s="21">
        <f t="shared" si="0"/>
        <v>4.9412395386469522E-6</v>
      </c>
      <c r="C60" s="21">
        <f t="shared" si="3"/>
        <v>2.5095441650051321E-5</v>
      </c>
      <c r="D60" s="22">
        <f t="shared" si="1"/>
        <v>9.8295099364129854E-7</v>
      </c>
      <c r="E60" s="22">
        <f t="shared" si="2"/>
        <v>4.841272831826998E-6</v>
      </c>
      <c r="F60" s="4"/>
      <c r="G60" s="4"/>
      <c r="M60" s="35"/>
      <c r="N60" s="43"/>
      <c r="O60" s="43"/>
      <c r="P60" s="44"/>
      <c r="Q60" s="44"/>
    </row>
    <row r="61" spans="1:21" x14ac:dyDescent="0.2">
      <c r="A61" s="16">
        <f t="shared" si="4"/>
        <v>21</v>
      </c>
      <c r="B61" s="21">
        <f t="shared" si="0"/>
        <v>8.4441290135160286E-7</v>
      </c>
      <c r="C61" s="21">
        <f t="shared" si="3"/>
        <v>1.1688162022577401E-5</v>
      </c>
      <c r="D61" s="22">
        <f t="shared" si="1"/>
        <v>1.6797738582298549E-7</v>
      </c>
      <c r="E61" s="22">
        <f t="shared" si="2"/>
        <v>2.2548151191346078E-6</v>
      </c>
      <c r="F61" s="4"/>
      <c r="G61" s="4"/>
      <c r="M61" s="35"/>
      <c r="N61" s="43"/>
      <c r="O61" s="43"/>
      <c r="P61" s="44"/>
      <c r="Q61" s="44"/>
    </row>
    <row r="62" spans="1:21" x14ac:dyDescent="0.2">
      <c r="A62" s="16">
        <f t="shared" si="4"/>
        <v>22</v>
      </c>
      <c r="B62" s="21">
        <f t="shared" si="0"/>
        <v>1.348783626719895E-7</v>
      </c>
      <c r="C62" s="21">
        <f t="shared" si="3"/>
        <v>5.4291665244662634E-6</v>
      </c>
      <c r="D62" s="22">
        <f t="shared" si="1"/>
        <v>2.6831085514515908E-8</v>
      </c>
      <c r="E62" s="22">
        <f t="shared" si="2"/>
        <v>1.0473645676727659E-6</v>
      </c>
      <c r="F62" s="4"/>
      <c r="G62" s="4"/>
      <c r="M62" s="35"/>
      <c r="N62" s="43"/>
      <c r="O62" s="43"/>
      <c r="P62" s="44"/>
      <c r="Q62" s="44"/>
    </row>
    <row r="63" spans="1:21" x14ac:dyDescent="0.2">
      <c r="A63" s="16">
        <f t="shared" si="4"/>
        <v>23</v>
      </c>
      <c r="B63" s="21">
        <f t="shared" si="0"/>
        <v>2.0255110956936839E-8</v>
      </c>
      <c r="C63" s="21">
        <f t="shared" si="3"/>
        <v>2.5159495626759551E-6</v>
      </c>
      <c r="D63" s="22">
        <f t="shared" si="1"/>
        <v>4.0293091006245099E-9</v>
      </c>
      <c r="E63" s="22">
        <f t="shared" si="2"/>
        <v>4.8536297682592128E-7</v>
      </c>
      <c r="F63" s="4"/>
      <c r="G63" s="4"/>
      <c r="M63" s="35"/>
      <c r="N63" s="43"/>
      <c r="O63" s="43"/>
      <c r="P63" s="44"/>
      <c r="Q63" s="44"/>
    </row>
    <row r="64" spans="1:21" x14ac:dyDescent="0.2">
      <c r="A64" s="16">
        <f t="shared" si="4"/>
        <v>24</v>
      </c>
      <c r="B64" s="21">
        <f t="shared" si="0"/>
        <v>2.8746440010786116E-9</v>
      </c>
      <c r="C64" s="21">
        <f t="shared" si="3"/>
        <v>1.1635238310330738E-6</v>
      </c>
      <c r="D64" s="22">
        <f t="shared" si="1"/>
        <v>5.7184723693823517E-10</v>
      </c>
      <c r="E64" s="22">
        <f t="shared" si="2"/>
        <v>2.244605371331318E-7</v>
      </c>
      <c r="F64" s="4"/>
      <c r="G64" s="4"/>
      <c r="M64" s="35"/>
      <c r="N64" s="43"/>
      <c r="O64" s="43"/>
      <c r="P64" s="44"/>
      <c r="Q64" s="44"/>
    </row>
    <row r="65" spans="1:17" x14ac:dyDescent="0.2">
      <c r="A65" s="16">
        <f t="shared" si="4"/>
        <v>25</v>
      </c>
      <c r="B65" s="21">
        <f t="shared" si="0"/>
        <v>3.8734439380817999E-10</v>
      </c>
      <c r="C65" s="21">
        <f t="shared" si="3"/>
        <v>5.3710229039561802E-7</v>
      </c>
      <c r="D65" s="22">
        <f t="shared" si="1"/>
        <v>7.7053652994809936E-11</v>
      </c>
      <c r="E65" s="22">
        <f t="shared" si="2"/>
        <v>1.0361478242400419E-7</v>
      </c>
      <c r="F65" s="4"/>
      <c r="G65" s="4"/>
      <c r="M65" s="35"/>
      <c r="N65" s="43"/>
      <c r="O65" s="43"/>
      <c r="P65" s="44"/>
      <c r="Q65" s="44"/>
    </row>
    <row r="66" spans="1:17" x14ac:dyDescent="0.2">
      <c r="A66" s="16">
        <f t="shared" si="4"/>
        <v>26</v>
      </c>
      <c r="B66" s="21">
        <f t="shared" si="0"/>
        <v>4.9758577164852111E-11</v>
      </c>
      <c r="C66" s="21">
        <f t="shared" si="3"/>
        <v>2.475343292298682E-7</v>
      </c>
      <c r="D66" s="22">
        <f t="shared" si="1"/>
        <v>9.8983751918575444E-12</v>
      </c>
      <c r="E66" s="22">
        <f t="shared" si="2"/>
        <v>4.7752944130498283E-8</v>
      </c>
      <c r="F66" s="4"/>
      <c r="G66" s="4"/>
      <c r="M66" s="35"/>
      <c r="N66" s="43"/>
      <c r="O66" s="43"/>
      <c r="P66" s="44"/>
      <c r="Q66" s="44"/>
    </row>
    <row r="67" spans="1:17" x14ac:dyDescent="0.2">
      <c r="A67" s="16">
        <f t="shared" si="4"/>
        <v>27</v>
      </c>
      <c r="B67" s="21">
        <f t="shared" si="0"/>
        <v>6.1165197202805248E-12</v>
      </c>
      <c r="C67" s="21">
        <f t="shared" si="3"/>
        <v>1.1391639978593148E-7</v>
      </c>
      <c r="D67" s="22">
        <f t="shared" si="1"/>
        <v>1.2167471521371855E-12</v>
      </c>
      <c r="E67" s="22">
        <f t="shared" si="2"/>
        <v>2.1976117379151408E-8</v>
      </c>
      <c r="F67" s="4"/>
      <c r="G67" s="4"/>
      <c r="M67" s="35"/>
      <c r="N67" s="43"/>
      <c r="O67" s="43"/>
      <c r="P67" s="44"/>
      <c r="Q67" s="44"/>
    </row>
    <row r="68" spans="1:17" x14ac:dyDescent="0.2">
      <c r="A68" s="16">
        <f t="shared" si="4"/>
        <v>28</v>
      </c>
      <c r="B68" s="21">
        <f t="shared" si="0"/>
        <v>7.2185963217660748E-13</v>
      </c>
      <c r="C68" s="21">
        <f t="shared" si="3"/>
        <v>5.2356985621965826E-8</v>
      </c>
      <c r="D68" s="22">
        <f t="shared" si="1"/>
        <v>1.4359810674384624E-13</v>
      </c>
      <c r="E68" s="22">
        <f t="shared" si="2"/>
        <v>1.0100418059287732E-8</v>
      </c>
      <c r="F68" s="4"/>
      <c r="G68" s="4"/>
      <c r="M68" s="35"/>
      <c r="N68" s="43"/>
      <c r="O68" s="43"/>
      <c r="P68" s="44"/>
      <c r="Q68" s="44"/>
    </row>
    <row r="69" spans="1:17" x14ac:dyDescent="0.2">
      <c r="A69" s="16">
        <f t="shared" si="4"/>
        <v>29</v>
      </c>
      <c r="B69" s="21">
        <f t="shared" si="0"/>
        <v>8.2038388382678782E-14</v>
      </c>
      <c r="C69" s="21">
        <f t="shared" si="3"/>
        <v>2.4035715339592952E-8</v>
      </c>
      <c r="D69" s="22">
        <f t="shared" si="1"/>
        <v>1.6319734096430033E-14</v>
      </c>
      <c r="E69" s="22">
        <f t="shared" si="2"/>
        <v>4.6368363342535884E-9</v>
      </c>
      <c r="F69" s="4"/>
      <c r="G69" s="4"/>
      <c r="M69" s="35"/>
      <c r="N69" s="43"/>
      <c r="O69" s="43"/>
      <c r="P69" s="44"/>
      <c r="Q69" s="44"/>
    </row>
    <row r="70" spans="1:17" x14ac:dyDescent="0.2">
      <c r="A70" s="16">
        <f t="shared" si="4"/>
        <v>30</v>
      </c>
      <c r="B70" s="21">
        <f t="shared" si="0"/>
        <v>9.002775117302132E-15</v>
      </c>
      <c r="C70" s="21">
        <f t="shared" si="3"/>
        <v>1.1022564603998721E-8</v>
      </c>
      <c r="D70" s="22">
        <f t="shared" si="1"/>
        <v>1.7909042210700977E-15</v>
      </c>
      <c r="E70" s="22">
        <f t="shared" si="2"/>
        <v>2.1264117722466061E-9</v>
      </c>
      <c r="F70" s="4"/>
      <c r="G70" s="4"/>
      <c r="M70" s="35"/>
      <c r="N70" s="43"/>
      <c r="O70" s="43"/>
      <c r="P70" s="44"/>
      <c r="Q70" s="44"/>
    </row>
    <row r="71" spans="1:17" x14ac:dyDescent="0.2">
      <c r="A71" s="16">
        <f t="shared" si="4"/>
        <v>31</v>
      </c>
      <c r="B71" s="21">
        <f t="shared" si="0"/>
        <v>9.5631082326525247E-16</v>
      </c>
      <c r="C71" s="21">
        <f t="shared" si="3"/>
        <v>5.0500353904590319E-9</v>
      </c>
      <c r="D71" s="22">
        <f t="shared" si="1"/>
        <v>1.9023701777791326E-16</v>
      </c>
      <c r="E71" s="22">
        <f t="shared" si="2"/>
        <v>9.7422470090476211E-10</v>
      </c>
      <c r="F71" s="4"/>
      <c r="G71" s="4"/>
      <c r="M71" s="35"/>
      <c r="N71" s="43"/>
      <c r="O71" s="43"/>
      <c r="P71" s="44"/>
      <c r="Q71" s="44"/>
    </row>
    <row r="72" spans="1:17" x14ac:dyDescent="0.2">
      <c r="A72" s="16">
        <f t="shared" si="4"/>
        <v>32</v>
      </c>
      <c r="B72" s="21">
        <f t="shared" si="0"/>
        <v>9.8549807302679921E-17</v>
      </c>
      <c r="C72" s="21">
        <f t="shared" si="3"/>
        <v>2.3116927620872676E-9</v>
      </c>
      <c r="D72" s="22">
        <f t="shared" si="1"/>
        <v>1.9604317955784291E-17</v>
      </c>
      <c r="E72" s="22">
        <f t="shared" si="2"/>
        <v>4.4595889248282324E-10</v>
      </c>
      <c r="F72" s="4"/>
      <c r="G72" s="4"/>
      <c r="M72" s="35"/>
      <c r="N72" s="43"/>
      <c r="O72" s="43"/>
      <c r="P72" s="44"/>
      <c r="Q72" s="44"/>
    </row>
    <row r="73" spans="1:17" x14ac:dyDescent="0.2">
      <c r="A73" s="16">
        <f t="shared" ref="A73:A84" si="5">1+A72</f>
        <v>33</v>
      </c>
      <c r="B73" s="21">
        <f t="shared" si="0"/>
        <v>9.8725718809949113E-18</v>
      </c>
      <c r="C73" s="21">
        <f t="shared" ref="C73:C84" si="6">IF((A73-$C$33)/$C$35&gt;$C$38,0,EXP(-0.5*((A73-$C$33)/$C$35)^2/(1+$C$37*ABS(A73-$C$33)/$C$35)))</f>
        <v>1.0573603620356347E-9</v>
      </c>
      <c r="D73" s="22">
        <f t="shared" ref="D73:D84" si="7">B73/$B$101</f>
        <v>1.9639311683473625E-18</v>
      </c>
      <c r="E73" s="22">
        <f t="shared" ref="E73:E84" si="8">C73/$C$101</f>
        <v>2.039800719810567E-10</v>
      </c>
      <c r="F73" s="4"/>
      <c r="G73" s="4"/>
      <c r="M73" s="35"/>
      <c r="N73" s="43"/>
      <c r="O73" s="43"/>
      <c r="P73" s="44"/>
      <c r="Q73" s="44"/>
    </row>
    <row r="74" spans="1:17" x14ac:dyDescent="0.2">
      <c r="A74" s="16">
        <f t="shared" si="5"/>
        <v>34</v>
      </c>
      <c r="B74" s="21">
        <f t="shared" si="0"/>
        <v>9.6322790438715592E-19</v>
      </c>
      <c r="C74" s="21">
        <f t="shared" si="6"/>
        <v>4.8328424651377371E-10</v>
      </c>
      <c r="D74" s="22">
        <f t="shared" si="7"/>
        <v>1.9161301902389502E-19</v>
      </c>
      <c r="E74" s="22">
        <f t="shared" si="8"/>
        <v>9.3232505142715012E-11</v>
      </c>
      <c r="F74" s="4"/>
      <c r="G74" s="4"/>
      <c r="M74" s="35"/>
      <c r="N74" s="43"/>
      <c r="O74" s="43"/>
      <c r="P74" s="44"/>
      <c r="Q74" s="44"/>
    </row>
    <row r="75" spans="1:17" x14ac:dyDescent="0.2">
      <c r="A75" s="16">
        <f t="shared" si="5"/>
        <v>35</v>
      </c>
      <c r="B75" s="21">
        <f t="shared" si="0"/>
        <v>9.168311463397175E-20</v>
      </c>
      <c r="C75" s="21">
        <f t="shared" si="6"/>
        <v>2.207471707433177E-10</v>
      </c>
      <c r="D75" s="22">
        <f t="shared" si="7"/>
        <v>1.8238340384985456E-20</v>
      </c>
      <c r="E75" s="22">
        <f t="shared" si="8"/>
        <v>4.2585314708741695E-11</v>
      </c>
      <c r="F75" s="4"/>
      <c r="G75" s="4"/>
      <c r="M75" s="35"/>
      <c r="N75" s="43"/>
      <c r="O75" s="43"/>
      <c r="P75" s="44"/>
      <c r="Q75" s="44"/>
    </row>
    <row r="76" spans="1:17" x14ac:dyDescent="0.2">
      <c r="A76" s="16">
        <f t="shared" si="5"/>
        <v>36</v>
      </c>
      <c r="B76" s="21">
        <f t="shared" si="0"/>
        <v>8.5268122332027183E-21</v>
      </c>
      <c r="C76" s="21">
        <f t="shared" si="6"/>
        <v>1.0076829265988989E-10</v>
      </c>
      <c r="D76" s="22">
        <f t="shared" si="7"/>
        <v>1.6962218673402873E-21</v>
      </c>
      <c r="E76" s="22">
        <f t="shared" si="8"/>
        <v>1.9439657781950976E-11</v>
      </c>
      <c r="F76" s="4"/>
      <c r="G76" s="4"/>
      <c r="M76" s="35"/>
      <c r="N76" s="43"/>
      <c r="O76" s="43"/>
      <c r="P76" s="44"/>
      <c r="Q76" s="44"/>
    </row>
    <row r="77" spans="1:17" x14ac:dyDescent="0.2">
      <c r="A77" s="16">
        <f t="shared" si="5"/>
        <v>37</v>
      </c>
      <c r="B77" s="21">
        <f t="shared" si="0"/>
        <v>7.7596310781704392E-22</v>
      </c>
      <c r="C77" s="21">
        <f t="shared" si="6"/>
        <v>4.5973735033077364E-11</v>
      </c>
      <c r="D77" s="22">
        <f t="shared" si="7"/>
        <v>1.5436080398292347E-22</v>
      </c>
      <c r="E77" s="22">
        <f t="shared" si="8"/>
        <v>8.8689969077629415E-12</v>
      </c>
      <c r="F77" s="4"/>
      <c r="G77" s="4"/>
      <c r="M77" s="35"/>
      <c r="N77" s="43"/>
      <c r="O77" s="43"/>
      <c r="P77" s="44"/>
      <c r="Q77" s="44"/>
    </row>
    <row r="78" spans="1:17" x14ac:dyDescent="0.2">
      <c r="A78" s="16">
        <f t="shared" si="5"/>
        <v>38</v>
      </c>
      <c r="B78" s="21">
        <f t="shared" si="0"/>
        <v>6.9186692509028569E-23</v>
      </c>
      <c r="C78" s="21">
        <f t="shared" si="6"/>
        <v>2.0963874392977245E-11</v>
      </c>
      <c r="D78" s="22">
        <f t="shared" si="7"/>
        <v>1.376317169337774E-23</v>
      </c>
      <c r="E78" s="22">
        <f t="shared" si="8"/>
        <v>4.044233887724661E-12</v>
      </c>
      <c r="F78" s="4"/>
      <c r="G78" s="4"/>
      <c r="M78" s="35"/>
      <c r="N78" s="43"/>
      <c r="O78" s="43"/>
      <c r="P78" s="44"/>
      <c r="Q78" s="44"/>
    </row>
    <row r="79" spans="1:17" x14ac:dyDescent="0.2">
      <c r="A79" s="16">
        <f t="shared" si="5"/>
        <v>39</v>
      </c>
      <c r="B79" s="21">
        <f t="shared" si="0"/>
        <v>6.0514059908676981E-24</v>
      </c>
      <c r="C79" s="21">
        <f t="shared" si="6"/>
        <v>9.5548976776534059E-12</v>
      </c>
      <c r="D79" s="22">
        <f t="shared" si="7"/>
        <v>1.2037942069246662E-24</v>
      </c>
      <c r="E79" s="22">
        <f t="shared" si="8"/>
        <v>1.8432776431179369E-12</v>
      </c>
      <c r="F79" s="4"/>
      <c r="G79" s="4"/>
      <c r="M79" s="35"/>
      <c r="N79" s="43"/>
      <c r="O79" s="43"/>
      <c r="P79" s="44"/>
      <c r="Q79" s="44"/>
    </row>
    <row r="80" spans="1:17" x14ac:dyDescent="0.2">
      <c r="A80" s="16">
        <f t="shared" si="5"/>
        <v>40</v>
      </c>
      <c r="B80" s="21">
        <f t="shared" si="0"/>
        <v>5.1978855012215451E-25</v>
      </c>
      <c r="C80" s="21">
        <f t="shared" si="6"/>
        <v>4.3529980537536053E-12</v>
      </c>
      <c r="D80" s="22">
        <f t="shared" si="7"/>
        <v>1.0340050666028782E-25</v>
      </c>
      <c r="E80" s="22">
        <f t="shared" si="8"/>
        <v>8.3975614011917698E-13</v>
      </c>
      <c r="F80" s="4"/>
      <c r="G80" s="4"/>
      <c r="M80" s="35"/>
      <c r="N80" s="43"/>
      <c r="O80" s="43"/>
      <c r="P80" s="44"/>
      <c r="Q80" s="44"/>
    </row>
    <row r="81" spans="1:17" x14ac:dyDescent="0.2">
      <c r="A81" s="16">
        <f t="shared" si="5"/>
        <v>41</v>
      </c>
      <c r="B81" s="21">
        <f t="shared" si="0"/>
        <v>4.389161046377432E-26</v>
      </c>
      <c r="C81" s="21">
        <f t="shared" si="6"/>
        <v>1.9823147065288988E-12</v>
      </c>
      <c r="D81" s="22">
        <f t="shared" si="7"/>
        <v>8.7312711275069272E-27</v>
      </c>
      <c r="E81" s="22">
        <f t="shared" si="8"/>
        <v>3.824171125049652E-13</v>
      </c>
      <c r="F81" s="4"/>
      <c r="G81" s="4"/>
      <c r="M81" s="35"/>
      <c r="N81" s="43"/>
      <c r="O81" s="43"/>
      <c r="P81" s="44"/>
      <c r="Q81" s="44"/>
    </row>
    <row r="82" spans="1:17" x14ac:dyDescent="0.2">
      <c r="A82" s="16">
        <f t="shared" si="5"/>
        <v>42</v>
      </c>
      <c r="B82" s="21">
        <f t="shared" si="0"/>
        <v>3.6469940454422522E-27</v>
      </c>
      <c r="C82" s="21">
        <f t="shared" si="6"/>
        <v>9.0238299827575681E-13</v>
      </c>
      <c r="D82" s="22">
        <f t="shared" si="7"/>
        <v>7.2548930136525676E-28</v>
      </c>
      <c r="E82" s="22">
        <f t="shared" si="8"/>
        <v>1.7408270212475325E-13</v>
      </c>
      <c r="F82" s="4"/>
      <c r="G82" s="4"/>
      <c r="M82" s="35"/>
      <c r="N82" s="43"/>
      <c r="O82" s="43"/>
      <c r="P82" s="44"/>
      <c r="Q82" s="44"/>
    </row>
    <row r="83" spans="1:17" x14ac:dyDescent="0.2">
      <c r="A83" s="16">
        <f t="shared" si="5"/>
        <v>43</v>
      </c>
      <c r="B83" s="21">
        <f t="shared" si="0"/>
        <v>2.9844984656134591E-28</v>
      </c>
      <c r="C83" s="21">
        <f t="shared" si="6"/>
        <v>4.1063381832438697E-13</v>
      </c>
      <c r="D83" s="22">
        <f t="shared" si="7"/>
        <v>5.9370036796455033E-29</v>
      </c>
      <c r="E83" s="22">
        <f t="shared" si="8"/>
        <v>7.9217189169459083E-14</v>
      </c>
      <c r="F83" s="4"/>
      <c r="G83" s="4"/>
      <c r="M83" s="35"/>
      <c r="N83" s="43"/>
      <c r="O83" s="43"/>
      <c r="P83" s="44"/>
      <c r="Q83" s="44"/>
    </row>
    <row r="84" spans="1:17" x14ac:dyDescent="0.2">
      <c r="A84" s="16">
        <f t="shared" si="5"/>
        <v>44</v>
      </c>
      <c r="B84" s="21">
        <f t="shared" si="0"/>
        <v>2.4073924140899868E-29</v>
      </c>
      <c r="C84" s="21">
        <f t="shared" si="6"/>
        <v>1.8679891828817498E-13</v>
      </c>
      <c r="D84" s="22">
        <f t="shared" si="7"/>
        <v>4.7889780428702887E-30</v>
      </c>
      <c r="E84" s="22">
        <f t="shared" si="8"/>
        <v>3.6036206922915957E-14</v>
      </c>
      <c r="F84" s="4"/>
      <c r="G84" s="4"/>
      <c r="M84" s="35"/>
      <c r="N84" s="43"/>
      <c r="O84" s="43"/>
      <c r="P84" s="44"/>
      <c r="Q84" s="44"/>
    </row>
    <row r="85" spans="1:17" x14ac:dyDescent="0.2">
      <c r="A85" s="16">
        <f t="shared" ref="A85:A100" si="9">1+A84</f>
        <v>45</v>
      </c>
      <c r="B85" s="21">
        <f t="shared" si="0"/>
        <v>1.9155475701923085E-30</v>
      </c>
      <c r="C85" s="21">
        <f t="shared" ref="C85:C100" si="10">IF((A85-$C$33)/$C$35&gt;$C$38,0,EXP(-0.5*((A85-$C$33)/$C$35)^2/(1+$C$37*ABS(A85-$C$33)/$C$35)))</f>
        <v>8.4949193681515989E-14</v>
      </c>
      <c r="D85" s="22">
        <f t="shared" ref="D85:D100" si="11">B85/$B$101</f>
        <v>3.8105608375409621E-31</v>
      </c>
      <c r="E85" s="22">
        <f t="shared" ref="E85:E100" si="12">C85/$C$101</f>
        <v>1.6387925312925983E-14</v>
      </c>
      <c r="F85" s="4"/>
      <c r="G85" s="4"/>
      <c r="M85" s="35"/>
      <c r="N85" s="43"/>
      <c r="O85" s="43"/>
      <c r="P85" s="44"/>
      <c r="Q85" s="44"/>
    </row>
    <row r="86" spans="1:17" x14ac:dyDescent="0.2">
      <c r="A86" s="16">
        <f t="shared" si="9"/>
        <v>46</v>
      </c>
      <c r="B86" s="21">
        <f t="shared" si="0"/>
        <v>1.504588906305445E-31</v>
      </c>
      <c r="C86" s="21">
        <f t="shared" si="10"/>
        <v>3.8620513807575304E-14</v>
      </c>
      <c r="D86" s="22">
        <f t="shared" si="11"/>
        <v>2.9930489078851369E-32</v>
      </c>
      <c r="E86" s="22">
        <f t="shared" si="12"/>
        <v>7.4504544233606431E-15</v>
      </c>
      <c r="F86" s="4"/>
      <c r="G86" s="4"/>
      <c r="M86" s="35"/>
      <c r="N86" s="43"/>
      <c r="O86" s="43"/>
      <c r="P86" s="44"/>
      <c r="Q86" s="44"/>
    </row>
    <row r="87" spans="1:17" x14ac:dyDescent="0.2">
      <c r="A87" s="16">
        <f t="shared" si="9"/>
        <v>47</v>
      </c>
      <c r="B87" s="21">
        <f t="shared" si="0"/>
        <v>1.1673711306515847E-32</v>
      </c>
      <c r="C87" s="21">
        <f t="shared" si="10"/>
        <v>1.7553293626819875E-14</v>
      </c>
      <c r="D87" s="22">
        <f t="shared" si="11"/>
        <v>2.3222282665056751E-33</v>
      </c>
      <c r="E87" s="22">
        <f t="shared" si="12"/>
        <v>3.3862836418513982E-15</v>
      </c>
      <c r="F87" s="4"/>
      <c r="G87" s="4"/>
      <c r="M87" s="35"/>
      <c r="N87" s="43"/>
      <c r="O87" s="43"/>
      <c r="P87" s="44"/>
      <c r="Q87" s="44"/>
    </row>
    <row r="88" spans="1:17" x14ac:dyDescent="0.2">
      <c r="A88" s="16">
        <f t="shared" si="9"/>
        <v>48</v>
      </c>
      <c r="B88" s="21">
        <f t="shared" si="0"/>
        <v>8.9522930220931495E-34</v>
      </c>
      <c r="C88" s="21">
        <f t="shared" si="10"/>
        <v>7.9760565969931173E-15</v>
      </c>
      <c r="D88" s="22">
        <f t="shared" si="11"/>
        <v>1.7808619178668914E-34</v>
      </c>
      <c r="E88" s="22">
        <f t="shared" si="12"/>
        <v>1.5386964153331929E-15</v>
      </c>
      <c r="F88" s="4"/>
      <c r="G88" s="4"/>
      <c r="M88" s="35"/>
      <c r="N88" s="43"/>
      <c r="O88" s="43"/>
      <c r="P88" s="44"/>
      <c r="Q88" s="44"/>
    </row>
    <row r="89" spans="1:17" x14ac:dyDescent="0.2">
      <c r="A89" s="16">
        <f t="shared" si="9"/>
        <v>49</v>
      </c>
      <c r="B89" s="21">
        <f t="shared" si="0"/>
        <v>6.7896013335352694E-35</v>
      </c>
      <c r="C89" s="21">
        <f t="shared" si="10"/>
        <v>3.6233772123656454E-15</v>
      </c>
      <c r="D89" s="22">
        <f t="shared" si="11"/>
        <v>1.3506419441981275E-35</v>
      </c>
      <c r="E89" s="22">
        <f t="shared" si="12"/>
        <v>6.9900175108697351E-16</v>
      </c>
      <c r="F89" s="4"/>
      <c r="G89" s="4"/>
      <c r="M89" s="35"/>
      <c r="N89" s="43"/>
      <c r="O89" s="43"/>
      <c r="P89" s="44"/>
      <c r="Q89" s="44"/>
    </row>
    <row r="90" spans="1:17" x14ac:dyDescent="0.2">
      <c r="A90" s="16">
        <f t="shared" si="9"/>
        <v>50</v>
      </c>
      <c r="B90" s="21">
        <f t="shared" si="0"/>
        <v>5.0953388359887993E-36</v>
      </c>
      <c r="C90" s="21">
        <f t="shared" si="10"/>
        <v>1.6456623427687801E-15</v>
      </c>
      <c r="D90" s="22">
        <f t="shared" si="11"/>
        <v>1.0136056616161831E-36</v>
      </c>
      <c r="E90" s="22">
        <f t="shared" si="12"/>
        <v>3.1747201350373408E-16</v>
      </c>
      <c r="F90" s="4"/>
      <c r="G90" s="4"/>
      <c r="M90" s="35"/>
      <c r="N90" s="43"/>
      <c r="O90" s="43"/>
      <c r="P90" s="44"/>
      <c r="Q90" s="44"/>
    </row>
    <row r="91" spans="1:17" x14ac:dyDescent="0.2">
      <c r="A91" s="16">
        <f t="shared" si="9"/>
        <v>51</v>
      </c>
      <c r="B91" s="21">
        <f t="shared" si="0"/>
        <v>3.7856451039272477E-37</v>
      </c>
      <c r="C91" s="21">
        <f t="shared" si="10"/>
        <v>7.4726639084608702E-16</v>
      </c>
      <c r="D91" s="22">
        <f t="shared" si="11"/>
        <v>7.5307088178476484E-38</v>
      </c>
      <c r="E91" s="22">
        <f t="shared" si="12"/>
        <v>1.4415847015520357E-16</v>
      </c>
      <c r="F91" s="4"/>
      <c r="G91" s="4"/>
      <c r="M91" s="35"/>
      <c r="N91" s="43"/>
      <c r="O91" s="43"/>
      <c r="P91" s="44"/>
      <c r="Q91" s="44"/>
    </row>
    <row r="92" spans="1:17" x14ac:dyDescent="0.2">
      <c r="A92" s="16">
        <f t="shared" si="9"/>
        <v>52</v>
      </c>
      <c r="B92" s="21">
        <f t="shared" si="0"/>
        <v>2.7858017927115557E-38</v>
      </c>
      <c r="C92" s="21">
        <f t="shared" si="10"/>
        <v>3.3925241609125067E-16</v>
      </c>
      <c r="D92" s="22">
        <f t="shared" si="11"/>
        <v>5.5417403240955982E-39</v>
      </c>
      <c r="E92" s="22">
        <f t="shared" si="12"/>
        <v>6.5446686615729722E-17</v>
      </c>
      <c r="F92" s="4"/>
      <c r="G92" s="4"/>
      <c r="M92" s="35"/>
      <c r="N92" s="43"/>
      <c r="O92" s="43"/>
      <c r="P92" s="44"/>
      <c r="Q92" s="44"/>
    </row>
    <row r="93" spans="1:17" x14ac:dyDescent="0.2">
      <c r="A93" s="16">
        <f t="shared" si="9"/>
        <v>53</v>
      </c>
      <c r="B93" s="21">
        <f t="shared" si="0"/>
        <v>2.0314061831907661E-39</v>
      </c>
      <c r="C93" s="21">
        <f t="shared" si="10"/>
        <v>1.5398842816091777E-16</v>
      </c>
      <c r="D93" s="22">
        <f t="shared" si="11"/>
        <v>4.0410360814104812E-40</v>
      </c>
      <c r="E93" s="22">
        <f t="shared" si="12"/>
        <v>2.9706589908517111E-17</v>
      </c>
      <c r="F93" s="4"/>
      <c r="G93" s="4"/>
      <c r="M93" s="35"/>
      <c r="N93" s="43"/>
      <c r="O93" s="43"/>
      <c r="P93" s="44"/>
      <c r="Q93" s="44"/>
    </row>
    <row r="94" spans="1:17" x14ac:dyDescent="0.2">
      <c r="A94" s="16">
        <f t="shared" si="9"/>
        <v>54</v>
      </c>
      <c r="B94" s="21">
        <f t="shared" si="0"/>
        <v>1.4684547965022019E-40</v>
      </c>
      <c r="C94" s="21">
        <f t="shared" si="10"/>
        <v>6.9883614896652544E-17</v>
      </c>
      <c r="D94" s="22">
        <f t="shared" si="11"/>
        <v>2.9211680390107506E-41</v>
      </c>
      <c r="E94" s="22">
        <f t="shared" si="12"/>
        <v>1.348155776283509E-17</v>
      </c>
      <c r="F94" s="4"/>
      <c r="G94" s="4"/>
      <c r="M94" s="35"/>
      <c r="N94" s="43"/>
      <c r="O94" s="43"/>
      <c r="P94" s="44"/>
      <c r="Q94" s="44"/>
    </row>
    <row r="95" spans="1:17" x14ac:dyDescent="0.2">
      <c r="A95" s="16">
        <f t="shared" si="9"/>
        <v>55</v>
      </c>
      <c r="B95" s="21">
        <f t="shared" si="0"/>
        <v>1.0527174174011799E-41</v>
      </c>
      <c r="C95" s="21">
        <f t="shared" si="10"/>
        <v>3.1709468072647239E-17</v>
      </c>
      <c r="D95" s="22">
        <f t="shared" si="11"/>
        <v>2.094149905837878E-42</v>
      </c>
      <c r="E95" s="22">
        <f t="shared" si="12"/>
        <v>6.1172139718640388E-18</v>
      </c>
      <c r="F95" s="4"/>
      <c r="G95" s="4"/>
      <c r="M95" s="35"/>
      <c r="N95" s="43"/>
      <c r="O95" s="43"/>
      <c r="P95" s="44"/>
      <c r="Q95" s="44"/>
    </row>
    <row r="96" spans="1:17" x14ac:dyDescent="0.2">
      <c r="A96" s="16">
        <f t="shared" si="9"/>
        <v>56</v>
      </c>
      <c r="B96" s="21">
        <f t="shared" si="0"/>
        <v>7.4870468831852051E-43</v>
      </c>
      <c r="C96" s="21">
        <f t="shared" si="10"/>
        <v>1.4385758216902111E-17</v>
      </c>
      <c r="D96" s="22">
        <f t="shared" si="11"/>
        <v>1.4893834058652198E-43</v>
      </c>
      <c r="E96" s="22">
        <f t="shared" si="12"/>
        <v>2.7752203524410879E-18</v>
      </c>
      <c r="F96" s="4"/>
      <c r="G96" s="4"/>
      <c r="M96" s="35"/>
      <c r="N96" s="43"/>
      <c r="O96" s="43"/>
      <c r="P96" s="44"/>
      <c r="Q96" s="44"/>
    </row>
    <row r="97" spans="1:17" x14ac:dyDescent="0.2">
      <c r="A97" s="16">
        <f t="shared" si="9"/>
        <v>57</v>
      </c>
      <c r="B97" s="21">
        <f t="shared" si="0"/>
        <v>5.2845449384978921E-44</v>
      </c>
      <c r="C97" s="21">
        <f t="shared" si="10"/>
        <v>6.5254486911958749E-18</v>
      </c>
      <c r="D97" s="22">
        <f t="shared" si="11"/>
        <v>1.0512440568021888E-44</v>
      </c>
      <c r="E97" s="22">
        <f t="shared" si="12"/>
        <v>1.2588532174369215E-18</v>
      </c>
      <c r="F97" s="4"/>
      <c r="G97" s="4"/>
      <c r="M97" s="35"/>
      <c r="N97" s="43"/>
      <c r="O97" s="43"/>
      <c r="P97" s="44"/>
      <c r="Q97" s="44"/>
    </row>
    <row r="98" spans="1:17" x14ac:dyDescent="0.2">
      <c r="A98" s="16">
        <f t="shared" si="9"/>
        <v>58</v>
      </c>
      <c r="B98" s="21">
        <f t="shared" si="0"/>
        <v>3.7029262574392228E-45</v>
      </c>
      <c r="C98" s="21">
        <f t="shared" si="10"/>
        <v>2.9595466893230858E-18</v>
      </c>
      <c r="D98" s="22">
        <f t="shared" si="11"/>
        <v>7.3661578550531375E-46</v>
      </c>
      <c r="E98" s="22">
        <f t="shared" si="12"/>
        <v>5.7093926384491784E-19</v>
      </c>
      <c r="F98" s="4"/>
      <c r="G98" s="4"/>
      <c r="M98" s="35"/>
      <c r="N98" s="43"/>
      <c r="O98" s="43"/>
      <c r="P98" s="44"/>
      <c r="Q98" s="44"/>
    </row>
    <row r="99" spans="1:17" x14ac:dyDescent="0.2">
      <c r="A99" s="16">
        <f t="shared" si="9"/>
        <v>59</v>
      </c>
      <c r="B99" s="21">
        <f t="shared" si="0"/>
        <v>2.5766595577348529E-46</v>
      </c>
      <c r="C99" s="21">
        <f t="shared" si="10"/>
        <v>1.3420860207408252E-18</v>
      </c>
      <c r="D99" s="22">
        <f t="shared" si="11"/>
        <v>5.125697818819676E-47</v>
      </c>
      <c r="E99" s="22">
        <f t="shared" si="12"/>
        <v>2.5890776025350701E-19</v>
      </c>
      <c r="F99" s="4"/>
      <c r="G99" s="4"/>
      <c r="M99" s="35"/>
      <c r="N99" s="43"/>
      <c r="O99" s="43"/>
      <c r="P99" s="44"/>
      <c r="Q99" s="44"/>
    </row>
    <row r="100" spans="1:17" x14ac:dyDescent="0.2">
      <c r="A100" s="16">
        <f t="shared" si="9"/>
        <v>60</v>
      </c>
      <c r="B100" s="21">
        <f t="shared" si="0"/>
        <v>1.7810254768934513E-47</v>
      </c>
      <c r="C100" s="21">
        <f t="shared" si="10"/>
        <v>6.0852551140037441E-19</v>
      </c>
      <c r="D100" s="22">
        <f t="shared" si="11"/>
        <v>3.5429587020026656E-48</v>
      </c>
      <c r="E100" s="22">
        <f t="shared" si="12"/>
        <v>1.173933524222411E-19</v>
      </c>
      <c r="M100" s="35"/>
      <c r="N100" s="43"/>
      <c r="O100" s="43"/>
      <c r="P100" s="44"/>
      <c r="Q100" s="44"/>
    </row>
    <row r="101" spans="1:17" x14ac:dyDescent="0.2">
      <c r="A101" s="14" t="s">
        <v>32</v>
      </c>
      <c r="B101" s="15">
        <f>SUM(B40:B100)</f>
        <v>5.0269439378074674</v>
      </c>
      <c r="C101" s="15">
        <f>SUM(C40:C100)</f>
        <v>5.1836454010754052</v>
      </c>
      <c r="M101" s="12"/>
      <c r="N101" s="13"/>
      <c r="O101" s="13"/>
    </row>
    <row r="102" spans="1:17" x14ac:dyDescent="0.2">
      <c r="A102" s="1" t="s">
        <v>5</v>
      </c>
      <c r="M102" s="28"/>
    </row>
  </sheetData>
  <phoneticPr fontId="2" type="noConversion"/>
  <printOptions gridLinesSet="0"/>
  <pageMargins left="0.75" right="0.75" top="1" bottom="1" header="0.5" footer="0.5"/>
  <pageSetup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</vt:lpstr>
      <vt:lpstr>Q!Print_Area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Barney L. Doyle</dc:creator>
  <cp:lastModifiedBy>Referee</cp:lastModifiedBy>
  <dcterms:created xsi:type="dcterms:W3CDTF">2014-11-20T22:39:11Z</dcterms:created>
  <dcterms:modified xsi:type="dcterms:W3CDTF">2014-12-03T15:58:41Z</dcterms:modified>
</cp:coreProperties>
</file>